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67B205D4-EDA0-4CBE-BFFA-12D27E1551F5}" xr6:coauthVersionLast="47" xr6:coauthVersionMax="47" xr10:uidLastSave="{00000000-0000-0000-0000-000000000000}"/>
  <workbookProtection workbookAlgorithmName="SHA-512" workbookHashValue="Bjx4YhCSjrVWSxaExTrhwKv/WvoaCts2fDdVlfG+2G4H0SppnJY9y5JxSofamg2++FtyxcvieTafqrGgz8QGWw==" workbookSaltValue="ry0JEGIBWhIPuL+2iBIE+A==" workbookSpinCount="100000" lockStructure="1"/>
  <bookViews>
    <workbookView xWindow="-120" yWindow="-120" windowWidth="29040" windowHeight="17640" xr2:uid="{00000000-000D-0000-FFFF-FFFF00000000}"/>
  </bookViews>
  <sheets>
    <sheet name="Öğr.Üyesi-Öğr.Gör." sheetId="1" r:id="rId1"/>
    <sheet name="Arş.Gör.Doktor-Öğr. Gör.Doktor" sheetId="8" r:id="rId2"/>
    <sheet name="AÇIKLAMALAR" sheetId="7" r:id="rId3"/>
    <sheet name="Bilgi" sheetId="6" state="hidden" r:id="rId4"/>
    <sheet name="Bilgi 2" sheetId="2" state="hidden" r:id="rId5"/>
  </sheets>
  <definedNames>
    <definedName name="BİRİMLER">Bilgi!$A$2:$B$2</definedName>
    <definedName name="_xlnm.Print_Area" localSheetId="1">'Arş.Gör.Doktor-Öğr. Gör.Doktor'!$A$1:$AI$120</definedName>
    <definedName name="_xlnm.Print_Area" localSheetId="0">'Öğr.Üyesi-Öğr.Gör.'!$A$1:$AB$120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9" i="6" l="1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88" i="6"/>
  <c r="C85" i="6"/>
  <c r="C86" i="6"/>
  <c r="C87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 s="1"/>
  <c r="C28" i="6" s="1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E29" i="2" l="1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28" i="2"/>
  <c r="C8" i="1"/>
  <c r="L29" i="1" l="1"/>
  <c r="O64" i="8"/>
  <c r="O65" i="8"/>
  <c r="D65" i="8"/>
  <c r="L29" i="8"/>
  <c r="C56" i="8" s="1"/>
  <c r="AB29" i="8"/>
  <c r="AA29" i="8"/>
  <c r="G56" i="8" s="1"/>
  <c r="Z65" i="8" l="1"/>
  <c r="Z69" i="8"/>
  <c r="Z70" i="8"/>
  <c r="Z71" i="8"/>
  <c r="Z72" i="8"/>
  <c r="Z73" i="8"/>
  <c r="Z65" i="1"/>
  <c r="Z69" i="1"/>
  <c r="Z70" i="1"/>
  <c r="Z71" i="1"/>
  <c r="Z72" i="1"/>
  <c r="Z73" i="1"/>
  <c r="Y66" i="8"/>
  <c r="Y64" i="8" l="1"/>
  <c r="C8" i="8" l="1"/>
  <c r="B119" i="8" l="1"/>
  <c r="Y73" i="8"/>
  <c r="O73" i="8"/>
  <c r="D73" i="8"/>
  <c r="Y72" i="8"/>
  <c r="O72" i="8"/>
  <c r="D72" i="8"/>
  <c r="Y71" i="8"/>
  <c r="O71" i="8"/>
  <c r="D71" i="8"/>
  <c r="Y70" i="8"/>
  <c r="O70" i="8"/>
  <c r="D70" i="8"/>
  <c r="Y69" i="8"/>
  <c r="O69" i="8"/>
  <c r="D69" i="8"/>
  <c r="Y68" i="8"/>
  <c r="O68" i="8"/>
  <c r="D68" i="8"/>
  <c r="Y67" i="8"/>
  <c r="O67" i="8"/>
  <c r="D67" i="8"/>
  <c r="O66" i="8"/>
  <c r="D66" i="8"/>
  <c r="Y65" i="8"/>
  <c r="AB50" i="8"/>
  <c r="AA50" i="8"/>
  <c r="M50" i="8"/>
  <c r="T56" i="8" s="1"/>
  <c r="L50" i="8"/>
  <c r="R56" i="8" s="1"/>
  <c r="AB43" i="8"/>
  <c r="V56" i="8" s="1"/>
  <c r="AA43" i="8"/>
  <c r="U56" i="8" s="1"/>
  <c r="AG32" i="8"/>
  <c r="AG45" i="8" s="1"/>
  <c r="I56" i="8"/>
  <c r="M29" i="8"/>
  <c r="AG36" i="8" l="1"/>
  <c r="AG44" i="8"/>
  <c r="AG41" i="8"/>
  <c r="E56" i="8"/>
  <c r="E64" i="8" s="1"/>
  <c r="AG37" i="8"/>
  <c r="AG46" i="8"/>
  <c r="AG39" i="8"/>
  <c r="AG47" i="8"/>
  <c r="AG35" i="8"/>
  <c r="AG40" i="8"/>
  <c r="AG43" i="8"/>
  <c r="AG48" i="8"/>
  <c r="Y56" i="8"/>
  <c r="X56" i="8"/>
  <c r="AG33" i="8"/>
  <c r="Y74" i="8"/>
  <c r="O74" i="8"/>
  <c r="K56" i="8"/>
  <c r="D64" i="8"/>
  <c r="D74" i="8" s="1"/>
  <c r="W56" i="8"/>
  <c r="AG34" i="8"/>
  <c r="AG38" i="8"/>
  <c r="AG42" i="8"/>
  <c r="AE57" i="8"/>
  <c r="AE33" i="8"/>
  <c r="AI34" i="8"/>
  <c r="AI35" i="8" s="1"/>
  <c r="AI36" i="8" s="1"/>
  <c r="O64" i="1"/>
  <c r="L56" i="8" l="1"/>
  <c r="C57" i="8"/>
  <c r="R57" i="8" s="1"/>
  <c r="AI37" i="8"/>
  <c r="AI38" i="8" s="1"/>
  <c r="AE34" i="8"/>
  <c r="E65" i="8"/>
  <c r="F65" i="8" s="1"/>
  <c r="Y65" i="1"/>
  <c r="Y66" i="1"/>
  <c r="Y67" i="1"/>
  <c r="Y68" i="1"/>
  <c r="Y69" i="1"/>
  <c r="Y70" i="1"/>
  <c r="Y71" i="1"/>
  <c r="Y72" i="1"/>
  <c r="Y73" i="1"/>
  <c r="Y64" i="1"/>
  <c r="O66" i="1"/>
  <c r="O67" i="1"/>
  <c r="O68" i="1"/>
  <c r="O69" i="1"/>
  <c r="O70" i="1"/>
  <c r="O71" i="1"/>
  <c r="O72" i="1"/>
  <c r="O73" i="1"/>
  <c r="O65" i="1"/>
  <c r="AE58" i="8" l="1"/>
  <c r="C58" i="8"/>
  <c r="G64" i="8" s="1"/>
  <c r="F64" i="8"/>
  <c r="G57" i="8"/>
  <c r="K57" i="8" s="1"/>
  <c r="AE60" i="8"/>
  <c r="AI58" i="8"/>
  <c r="E66" i="8"/>
  <c r="F66" i="8" s="1"/>
  <c r="AE35" i="8"/>
  <c r="AE36" i="8" s="1"/>
  <c r="AI39" i="8"/>
  <c r="D66" i="1"/>
  <c r="R58" i="8" l="1"/>
  <c r="U57" i="8"/>
  <c r="AI60" i="8" s="1"/>
  <c r="AI61" i="8" s="1"/>
  <c r="AI62" i="8" s="1"/>
  <c r="AI63" i="8" s="1"/>
  <c r="AI64" i="8" s="1"/>
  <c r="G65" i="8"/>
  <c r="AE61" i="8"/>
  <c r="AI40" i="8"/>
  <c r="AE37" i="8"/>
  <c r="AE38" i="8" s="1"/>
  <c r="E67" i="8"/>
  <c r="E68" i="8" s="1"/>
  <c r="F68" i="8" s="1"/>
  <c r="D67" i="1"/>
  <c r="AG32" i="1"/>
  <c r="D68" i="1"/>
  <c r="D69" i="1"/>
  <c r="D70" i="1"/>
  <c r="D71" i="1"/>
  <c r="D72" i="1"/>
  <c r="D73" i="1"/>
  <c r="D65" i="1"/>
  <c r="B119" i="1"/>
  <c r="W57" i="8" l="1"/>
  <c r="AJ58" i="8"/>
  <c r="Z64" i="8" s="1"/>
  <c r="Y57" i="8"/>
  <c r="G66" i="8"/>
  <c r="AE62" i="8"/>
  <c r="AE63" i="8" s="1"/>
  <c r="E69" i="8"/>
  <c r="E70" i="8" s="1"/>
  <c r="F69" i="8"/>
  <c r="AI41" i="8"/>
  <c r="F67" i="8"/>
  <c r="AE39" i="8"/>
  <c r="AE40" i="8" s="1"/>
  <c r="O74" i="1"/>
  <c r="AG34" i="1"/>
  <c r="AG39" i="1"/>
  <c r="AG48" i="1"/>
  <c r="AG46" i="1"/>
  <c r="AG44" i="1"/>
  <c r="AG42" i="1"/>
  <c r="AG41" i="1"/>
  <c r="AG37" i="1"/>
  <c r="AG35" i="1"/>
  <c r="AG47" i="1"/>
  <c r="AG45" i="1"/>
  <c r="AG43" i="1"/>
  <c r="AG40" i="1"/>
  <c r="AG36" i="1"/>
  <c r="AG38" i="1"/>
  <c r="AJ60" i="8" l="1"/>
  <c r="Z66" i="8" s="1"/>
  <c r="G67" i="8"/>
  <c r="G68" i="8" s="1"/>
  <c r="AE41" i="8"/>
  <c r="F72" i="8" s="1"/>
  <c r="AI42" i="8"/>
  <c r="AI43" i="8" s="1"/>
  <c r="E71" i="8"/>
  <c r="E72" i="8" s="1"/>
  <c r="E73" i="8" s="1"/>
  <c r="E74" i="8" s="1"/>
  <c r="G58" i="8" s="1"/>
  <c r="F71" i="8"/>
  <c r="AE64" i="8"/>
  <c r="F70" i="8"/>
  <c r="AJ61" i="8" l="1"/>
  <c r="G69" i="8"/>
  <c r="P64" i="8"/>
  <c r="U58" i="8" s="1"/>
  <c r="AE42" i="8"/>
  <c r="AE43" i="8" s="1"/>
  <c r="AE65" i="8"/>
  <c r="AE66" i="8" s="1"/>
  <c r="AJ62" i="8" l="1"/>
  <c r="Z68" i="8" s="1"/>
  <c r="Z67" i="8"/>
  <c r="AE67" i="8"/>
  <c r="AE68" i="8" s="1"/>
  <c r="W58" i="8"/>
  <c r="G70" i="8"/>
  <c r="F73" i="8"/>
  <c r="K58" i="8"/>
  <c r="Q64" i="8"/>
  <c r="P65" i="8"/>
  <c r="Q65" i="8" s="1"/>
  <c r="Y74" i="1"/>
  <c r="AA50" i="1"/>
  <c r="AB50" i="1"/>
  <c r="AB43" i="1"/>
  <c r="V56" i="1" s="1"/>
  <c r="AA43" i="1"/>
  <c r="U56" i="1" s="1"/>
  <c r="Y58" i="8" l="1"/>
  <c r="G71" i="8"/>
  <c r="G72" i="8" s="1"/>
  <c r="G73" i="8" s="1"/>
  <c r="P66" i="8"/>
  <c r="Q66" i="8" s="1"/>
  <c r="Y56" i="1"/>
  <c r="C2" i="6"/>
  <c r="C3" i="6" s="1"/>
  <c r="AI4" i="1"/>
  <c r="F74" i="8" l="1"/>
  <c r="P67" i="8"/>
  <c r="Q67" i="8" s="1"/>
  <c r="M50" i="1"/>
  <c r="T56" i="1" s="1"/>
  <c r="R64" i="8" l="1"/>
  <c r="R65" i="8" s="1"/>
  <c r="P68" i="8"/>
  <c r="Q68" i="8" s="1"/>
  <c r="X56" i="1"/>
  <c r="L50" i="1"/>
  <c r="R56" i="1" s="1"/>
  <c r="M29" i="1"/>
  <c r="C56" i="1"/>
  <c r="R66" i="8" l="1"/>
  <c r="R67" i="8" s="1"/>
  <c r="P69" i="8"/>
  <c r="D64" i="1"/>
  <c r="D74" i="1" s="1"/>
  <c r="W56" i="1"/>
  <c r="AE33" i="1"/>
  <c r="AG33" i="1"/>
  <c r="E56" i="1"/>
  <c r="C57" i="1" s="1"/>
  <c r="AE58" i="1" s="1"/>
  <c r="AB29" i="1"/>
  <c r="AA29" i="1"/>
  <c r="R68" i="8" l="1"/>
  <c r="Q69" i="8"/>
  <c r="P70" i="8"/>
  <c r="AE34" i="1"/>
  <c r="C58" i="1"/>
  <c r="G64" i="1" s="1"/>
  <c r="R57" i="1"/>
  <c r="AI34" i="1"/>
  <c r="AI35" i="1" s="1"/>
  <c r="G56" i="1"/>
  <c r="E64" i="1"/>
  <c r="I56" i="1"/>
  <c r="L56" i="1" s="1"/>
  <c r="F64" i="1"/>
  <c r="AI36" i="1" l="1"/>
  <c r="AI37" i="1" s="1"/>
  <c r="AE35" i="1"/>
  <c r="AE36" i="1" s="1"/>
  <c r="AE37" i="1" s="1"/>
  <c r="R69" i="8"/>
  <c r="Q70" i="8"/>
  <c r="P71" i="8"/>
  <c r="K56" i="1"/>
  <c r="E65" i="1"/>
  <c r="F65" i="1" s="1"/>
  <c r="AI38" i="1" l="1"/>
  <c r="AI39" i="1" s="1"/>
  <c r="R70" i="8"/>
  <c r="Q71" i="8"/>
  <c r="P72" i="8"/>
  <c r="AE38" i="1"/>
  <c r="AE39" i="1" s="1"/>
  <c r="AE40" i="1" s="1"/>
  <c r="AE41" i="1" s="1"/>
  <c r="AE42" i="1" s="1"/>
  <c r="AE43" i="1" s="1"/>
  <c r="E66" i="1"/>
  <c r="F66" i="1" s="1"/>
  <c r="R58" i="1"/>
  <c r="G57" i="1"/>
  <c r="U57" i="1" s="1"/>
  <c r="AE57" i="1"/>
  <c r="W57" i="1" l="1"/>
  <c r="AI60" i="1"/>
  <c r="AI61" i="1" s="1"/>
  <c r="AI62" i="1" s="1"/>
  <c r="AI40" i="1"/>
  <c r="AI41" i="1" s="1"/>
  <c r="AI42" i="1" s="1"/>
  <c r="AI43" i="1" s="1"/>
  <c r="AE60" i="1"/>
  <c r="G65" i="1" s="1"/>
  <c r="R71" i="8"/>
  <c r="Q72" i="8"/>
  <c r="P73" i="8"/>
  <c r="AI58" i="1"/>
  <c r="E67" i="1"/>
  <c r="E68" i="1" s="1"/>
  <c r="AE61" i="1" l="1"/>
  <c r="G66" i="1" s="1"/>
  <c r="R72" i="8"/>
  <c r="Q73" i="8"/>
  <c r="P74" i="8"/>
  <c r="AI63" i="1"/>
  <c r="AI64" i="1" s="1"/>
  <c r="F67" i="1"/>
  <c r="F68" i="1"/>
  <c r="E69" i="1"/>
  <c r="E70" i="1" s="1"/>
  <c r="E71" i="1" s="1"/>
  <c r="E72" i="1" s="1"/>
  <c r="E73" i="1" s="1"/>
  <c r="AJ58" i="1"/>
  <c r="AE62" i="1" l="1"/>
  <c r="AE63" i="1" s="1"/>
  <c r="Z64" i="1"/>
  <c r="AA64" i="1" s="1"/>
  <c r="R73" i="8"/>
  <c r="Q74" i="8" s="1"/>
  <c r="AA64" i="8" s="1"/>
  <c r="AJ60" i="1"/>
  <c r="Z66" i="1" s="1"/>
  <c r="K57" i="1"/>
  <c r="G67" i="1" l="1"/>
  <c r="AE64" i="1"/>
  <c r="AA65" i="1"/>
  <c r="AA65" i="8"/>
  <c r="AJ61" i="1"/>
  <c r="Z67" i="1" s="1"/>
  <c r="Y57" i="1"/>
  <c r="Y58" i="1" s="1"/>
  <c r="G68" i="1" l="1"/>
  <c r="AE65" i="1"/>
  <c r="AE66" i="1" s="1"/>
  <c r="AE67" i="1" s="1"/>
  <c r="AE68" i="1" s="1"/>
  <c r="AA66" i="1"/>
  <c r="AA67" i="1" s="1"/>
  <c r="AA66" i="8"/>
  <c r="AA67" i="8" s="1"/>
  <c r="AJ62" i="1"/>
  <c r="Z68" i="1" s="1"/>
  <c r="AA68" i="8" l="1"/>
  <c r="AA69" i="8" s="1"/>
  <c r="AA70" i="8" s="1"/>
  <c r="AA68" i="1"/>
  <c r="Z74" i="1" s="1"/>
  <c r="AA71" i="8" l="1"/>
  <c r="AA72" i="8" s="1"/>
  <c r="AA73" i="8" s="1"/>
  <c r="F69" i="1" l="1"/>
  <c r="G69" i="1" s="1"/>
  <c r="F70" i="1" l="1"/>
  <c r="G70" i="1" s="1"/>
  <c r="F71" i="1" l="1"/>
  <c r="G71" i="1" s="1"/>
  <c r="F72" i="1" l="1"/>
  <c r="G72" i="1" s="1"/>
  <c r="F73" i="1" l="1"/>
  <c r="G73" i="1" s="1"/>
  <c r="E74" i="1" l="1"/>
  <c r="P64" i="1" l="1"/>
  <c r="Q64" i="1" s="1"/>
  <c r="G58" i="1"/>
  <c r="R64" i="1" l="1"/>
  <c r="U58" i="1"/>
  <c r="P65" i="1"/>
  <c r="K58" i="1"/>
  <c r="Q65" i="1" l="1"/>
  <c r="R65" i="1" s="1"/>
  <c r="P66" i="1"/>
  <c r="Q66" i="1" s="1"/>
  <c r="R66" i="1" l="1"/>
  <c r="P67" i="1"/>
  <c r="P68" i="1" l="1"/>
  <c r="Q67" i="1"/>
  <c r="R67" i="1" l="1"/>
  <c r="P69" i="1"/>
  <c r="P70" i="1" s="1"/>
  <c r="P71" i="1" s="1"/>
  <c r="P72" i="1" s="1"/>
  <c r="P73" i="1" s="1"/>
  <c r="Q68" i="1"/>
  <c r="R68" i="1" l="1"/>
  <c r="Q69" i="1"/>
  <c r="R69" i="1" l="1"/>
  <c r="Q70" i="1"/>
  <c r="R70" i="1" l="1"/>
  <c r="Q71" i="1"/>
  <c r="R71" i="1" l="1"/>
  <c r="Q72" i="1"/>
  <c r="R72" i="1" l="1"/>
  <c r="Q73" i="1"/>
  <c r="P74" i="1"/>
  <c r="R73" i="1" l="1"/>
  <c r="Q74" i="1" s="1"/>
  <c r="W58" i="1"/>
  <c r="Z74" i="8"/>
  <c r="F7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Yazar</author>
  </authors>
  <commentList>
    <comment ref="W4" authorId="0" shapeId="0" xr:uid="{CE86579C-573C-4559-B2B0-14D393358E36}">
      <text>
        <r>
          <rPr>
            <b/>
            <sz val="9"/>
            <color indexed="81"/>
            <rFont val="Tahoma"/>
            <family val="2"/>
            <charset val="162"/>
          </rPr>
          <t>KURUM DIŞI PERSONEL TARAFINDAN DOLDURILACAKTIR.</t>
        </r>
      </text>
    </comment>
    <comment ref="B64" authorId="0" shapeId="0" xr:uid="{6C5D3EEE-DA49-411C-B409-F5D405857BCF}">
      <text>
        <r>
          <rPr>
            <b/>
            <sz val="9"/>
            <color indexed="81"/>
            <rFont val="Tahoma"/>
            <family val="2"/>
            <charset val="162"/>
          </rPr>
          <t>KADRO BİRİMİ İÇİN AYRILMIŞTIR.</t>
        </r>
      </text>
    </comment>
    <comment ref="I64" authorId="0" shapeId="0" xr:uid="{A06152CA-1152-48EF-8C49-2A1DECA5793E}">
      <text>
        <r>
          <rPr>
            <b/>
            <sz val="9"/>
            <color indexed="81"/>
            <rFont val="Tahoma"/>
            <family val="2"/>
            <charset val="162"/>
          </rPr>
          <t>KADRO BİRİMİ İÇİN AYRILMIŞTIR.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Yazar</author>
  </authors>
  <commentList>
    <comment ref="W4" authorId="0" shapeId="0" xr:uid="{CD5E6278-5D5C-45EC-8BEB-EED058DF9947}">
      <text>
        <r>
          <rPr>
            <b/>
            <sz val="9"/>
            <color indexed="81"/>
            <rFont val="Tahoma"/>
            <family val="2"/>
            <charset val="162"/>
          </rPr>
          <t>KURUM DIŞI PERSONEL TARAFINDAN DOLDURULACAKTIR.</t>
        </r>
      </text>
    </comment>
    <comment ref="B64" authorId="0" shapeId="0" xr:uid="{D57A805C-DF23-4942-A6DC-DA243A8E7E9E}">
      <text>
        <r>
          <rPr>
            <b/>
            <sz val="9"/>
            <color indexed="81"/>
            <rFont val="Tahoma"/>
            <family val="2"/>
            <charset val="162"/>
          </rPr>
          <t>KADRO BİRİMİNE AYRILMIŞTIR.</t>
        </r>
      </text>
    </comment>
    <comment ref="I64" authorId="0" shapeId="0" xr:uid="{A7FC12E2-126E-4F1F-8D43-F41870AE56CD}">
      <text>
        <r>
          <rPr>
            <b/>
            <sz val="9"/>
            <color indexed="81"/>
            <rFont val="Tahoma"/>
            <family val="2"/>
            <charset val="162"/>
          </rPr>
          <t>KADRO BİRİMİNE AYRILMIŞTIR.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Sorgu - Tablo1" description="Çalışma kitabındaki 'Tablo1' sorgusuna yönelik bağlantı." type="5" refreshedVersion="0" background="1">
    <dbPr connection="Provider=Microsoft.Mashup.OleDb.1;Data Source=$Workbook$;Location=Tablo1;Extended Properties=&quot;&quot;" command="SELECT * FROM [Tablo1]"/>
  </connection>
  <connection id="2" xr16:uid="{00000000-0015-0000-FFFF-FFFF01000000}" keepAlive="1" name="Sorgu - Tablo1 (2)" description="Çalışma kitabındaki 'Tablo1 (2)' sorgusuna yönelik bağlantı." type="5" refreshedVersion="0" background="1">
    <dbPr connection="Provider=Microsoft.Mashup.OleDb.1;Data Source=$Workbook$;Location=&quot;Tablo1 (2)&quot;;Extended Properties=&quot;&quot;" command="SELECT * FROM [Tablo1 (2)]"/>
  </connection>
</connections>
</file>

<file path=xl/sharedStrings.xml><?xml version="1.0" encoding="utf-8"?>
<sst xmlns="http://schemas.openxmlformats.org/spreadsheetml/2006/main" count="1101" uniqueCount="333">
  <si>
    <t>Eğitim Öğretim Yılı</t>
  </si>
  <si>
    <t>Dönem</t>
  </si>
  <si>
    <t>Beyan Dönemi</t>
  </si>
  <si>
    <t>BİRİNCİ ÖĞRETİM</t>
  </si>
  <si>
    <t>İKİNCİ ÖĞRETİM</t>
  </si>
  <si>
    <t>TOPLAM</t>
  </si>
  <si>
    <t>HAFTALIK DERS YÜKÜ HESAPLAMASI</t>
  </si>
  <si>
    <t>Bölüm Başkanı</t>
  </si>
  <si>
    <t>Uygulama</t>
  </si>
  <si>
    <t>Bölümü</t>
  </si>
  <si>
    <t>Saati</t>
  </si>
  <si>
    <t>Dersin Adı</t>
  </si>
  <si>
    <t>Sıra 
No</t>
  </si>
  <si>
    <t>Ömer Seyfettin Uygulamalı Bilimler Fakültesi</t>
  </si>
  <si>
    <t>Ders Yükü</t>
  </si>
  <si>
    <t>Rektör</t>
  </si>
  <si>
    <t>Rektör Yardımcısı</t>
  </si>
  <si>
    <t xml:space="preserve">Dekan </t>
  </si>
  <si>
    <t>Dekan Yardımcısı</t>
  </si>
  <si>
    <t>Enstitü/Yüksekokul Müdürü</t>
  </si>
  <si>
    <t>Enstitü/Yüksekokul Müdür Yardımcısı</t>
  </si>
  <si>
    <t>Profesör</t>
  </si>
  <si>
    <t>Doçent</t>
  </si>
  <si>
    <t>Doktor Öğretim Üyesi</t>
  </si>
  <si>
    <t>Öğretim Görevlisi</t>
  </si>
  <si>
    <t>İktisadi ve İdari Bilimler Fakültesi</t>
  </si>
  <si>
    <t>Sosyal Bilimler Enstitüsü</t>
  </si>
  <si>
    <t>Denizcilik Fakültesi</t>
  </si>
  <si>
    <t>İnsan ve Toplum Bilimleri Fakültesi</t>
  </si>
  <si>
    <t>Mühendislik ve Doğa Bilimleri Fakültesi</t>
  </si>
  <si>
    <t>Sağlık Bilimleri Fakültesi</t>
  </si>
  <si>
    <t>Tıp Fakültesi</t>
  </si>
  <si>
    <t>Mimarlık ve Tasarım Fakültesi</t>
  </si>
  <si>
    <t>Spor Bilimleri Fakültesi</t>
  </si>
  <si>
    <t>İslami İlimler Fakültesi</t>
  </si>
  <si>
    <t>Yabancı Diller Yüksekokulu</t>
  </si>
  <si>
    <t>Adalet Meslek Yüksekokulu</t>
  </si>
  <si>
    <t>Bandırma Meslek Yüksekokulu</t>
  </si>
  <si>
    <t>Denizcilik Meslek Yüksekokulu</t>
  </si>
  <si>
    <t>Erdek Meslek Yüksekokulu</t>
  </si>
  <si>
    <t>Gönen Meslek Yüksekokulu</t>
  </si>
  <si>
    <t>Manyas Meslek Yüksekokulu</t>
  </si>
  <si>
    <t>Sağlık Hizmetleri Meslek Yüksekokulu</t>
  </si>
  <si>
    <t>Susurluk Meslek Yüksekokulu</t>
  </si>
  <si>
    <t>Fen Bilimleri Enstitüsü</t>
  </si>
  <si>
    <t>Sağlık Bilimleri Enstitüsü</t>
  </si>
  <si>
    <t>Gönen Jeotermal Enstitüsü</t>
  </si>
  <si>
    <t>Akademik Birimler</t>
  </si>
  <si>
    <t>Birim Adı</t>
  </si>
  <si>
    <t>Toplam</t>
  </si>
  <si>
    <t>Toplam Ders Saati</t>
  </si>
  <si>
    <t>Ücretli Ders Saati</t>
  </si>
  <si>
    <t>I. ÖĞRETİM</t>
  </si>
  <si>
    <t>II. ÖĞRETİM</t>
  </si>
  <si>
    <t>Maaş Karşılığı Ders Yükü</t>
  </si>
  <si>
    <t>Yok</t>
  </si>
  <si>
    <t>Öğretim Üyesi</t>
  </si>
  <si>
    <t xml:space="preserve">HAFTALIK ÖDENECEK DERS YÜKÜ </t>
  </si>
  <si>
    <t>Ödenecek 
Ek Ders Saati</t>
  </si>
  <si>
    <t>KADROSUNUN BULUNDUĞU BİRİM DIŞINDA VERDİĞİ DERSLER</t>
  </si>
  <si>
    <t>KADROSUNUN BULUNDUĞU BİRİM DIŞINDA</t>
  </si>
  <si>
    <t>KADROSUNUN BULUNDUĞU BİRİMDE VERDİĞİ DERSLER</t>
  </si>
  <si>
    <t>KADROSUNUN BULUNDUĞU BİRİMDE</t>
  </si>
  <si>
    <t>Kadrosunun Bulunduğu Birim</t>
  </si>
  <si>
    <t>4. Satır</t>
  </si>
  <si>
    <t>2. Satır</t>
  </si>
  <si>
    <t>3. Satır</t>
  </si>
  <si>
    <t>Kadro Birimi</t>
  </si>
  <si>
    <t>1. sıra ödeme</t>
  </si>
  <si>
    <t>2. sıra ödeme</t>
  </si>
  <si>
    <t>3. sıra ödeme</t>
  </si>
  <si>
    <t>4. sıra ödeme</t>
  </si>
  <si>
    <t>5. sıra ödeme</t>
  </si>
  <si>
    <t>6. sıra ödeme</t>
  </si>
  <si>
    <t>7. sıra ödeme</t>
  </si>
  <si>
    <t>8. sıra ödeme</t>
  </si>
  <si>
    <t>9. sıra ödeme</t>
  </si>
  <si>
    <t>10. sıra ödeme</t>
  </si>
  <si>
    <t>11. sıra ödeme</t>
  </si>
  <si>
    <t>12. sıra ödeme</t>
  </si>
  <si>
    <t>13. sıra ödeme</t>
  </si>
  <si>
    <t>14. sıra ödeme</t>
  </si>
  <si>
    <t>15. sıra ödeme</t>
  </si>
  <si>
    <t>5. Satır</t>
  </si>
  <si>
    <t>6. Satır</t>
  </si>
  <si>
    <t>7. Satır</t>
  </si>
  <si>
    <t>8. Satır</t>
  </si>
  <si>
    <t>9. Satır</t>
  </si>
  <si>
    <t>10. Satır</t>
  </si>
  <si>
    <t>1. ÖĞRETİM</t>
  </si>
  <si>
    <t>2. ÖĞRETİM</t>
  </si>
  <si>
    <t>Uluslararası Ticaret ve Lojistik</t>
  </si>
  <si>
    <t>SAATİ</t>
  </si>
  <si>
    <t>PAZARTESİ</t>
  </si>
  <si>
    <t>SALI</t>
  </si>
  <si>
    <t>ÇARŞAMBA</t>
  </si>
  <si>
    <t>PERŞEMBE</t>
  </si>
  <si>
    <t>CUMA</t>
  </si>
  <si>
    <t>CUMARTESİ</t>
  </si>
  <si>
    <t>PAZAR</t>
  </si>
  <si>
    <t>09:35-10:20</t>
  </si>
  <si>
    <t>10:25-11.10</t>
  </si>
  <si>
    <t>11.15-12:00</t>
  </si>
  <si>
    <t>12:50-13:35</t>
  </si>
  <si>
    <t>13:40-14:25</t>
  </si>
  <si>
    <t>14:30-15:15</t>
  </si>
  <si>
    <t>15:20-16:05</t>
  </si>
  <si>
    <t>16:10-16:55</t>
  </si>
  <si>
    <t>ADI SOYADI</t>
  </si>
  <si>
    <t>BİRİMİ</t>
  </si>
  <si>
    <t>DEKAN</t>
  </si>
  <si>
    <t>BÖLÜM BAŞKANI</t>
  </si>
  <si>
    <t>ANABİLİM DALI BAŞKANI</t>
  </si>
  <si>
    <t>ÖĞRETİM ELEMANI</t>
  </si>
  <si>
    <t>SEÇİNİZ</t>
  </si>
  <si>
    <t>Hukuk</t>
  </si>
  <si>
    <t>Dış Ticaret</t>
  </si>
  <si>
    <t>Gıda İşleme</t>
  </si>
  <si>
    <t>Motorlu Araçlar ve Ulaştırma Teknolojileri</t>
  </si>
  <si>
    <t>Yönetim ve Organizasyon</t>
  </si>
  <si>
    <t>Bitkisel ve Hayvansal Üretim</t>
  </si>
  <si>
    <t>Muhasebe ve Vergi</t>
  </si>
  <si>
    <t>Ağırlama Hizmetleri Bölümü</t>
  </si>
  <si>
    <t>Pazarlama ve Reklamcılık</t>
  </si>
  <si>
    <t>Bilgisayar Teknolojileri</t>
  </si>
  <si>
    <t>Hemşirelik</t>
  </si>
  <si>
    <t>Denizcilik İşletmeleri Yönetimi</t>
  </si>
  <si>
    <t>Gemi İnşaatı ve Gemi Makineleri Mühendisliği</t>
  </si>
  <si>
    <t>Otel, Lokanta ve İkram Hizmetleri</t>
  </si>
  <si>
    <t>Akıllı Ulaşım Sistemleri ve Teknolojileri</t>
  </si>
  <si>
    <t>Denizcilik Mühendisliği ve İşletmeleri Yönetimi</t>
  </si>
  <si>
    <t>Elektrik-Elektronik Mühendisliği</t>
  </si>
  <si>
    <t>Mekatronik Mühendisliği</t>
  </si>
  <si>
    <t>Matematik</t>
  </si>
  <si>
    <t>Alternatif Enerji Kaynakları</t>
  </si>
  <si>
    <t>Elektrik ve Enerji</t>
  </si>
  <si>
    <t>Tasarım</t>
  </si>
  <si>
    <t>Ekonometri</t>
  </si>
  <si>
    <t>İktisat</t>
  </si>
  <si>
    <t>İşletme</t>
  </si>
  <si>
    <t>Siyaset Bilimi ve Kamu Yönetimi</t>
  </si>
  <si>
    <t>Maliye</t>
  </si>
  <si>
    <t>Uluslararası İlişkiler</t>
  </si>
  <si>
    <t>Çalışma Ekonomisi ve Endüstri İlişkileri</t>
  </si>
  <si>
    <t>Tarih</t>
  </si>
  <si>
    <t>Türk Dili ve Edebiyatı</t>
  </si>
  <si>
    <t>Sanat Tarihi</t>
  </si>
  <si>
    <t>Sosyoloji</t>
  </si>
  <si>
    <t>Mülkiyet Koruma ve Güvenlik</t>
  </si>
  <si>
    <t>Finans Bankacılık ve Sigortacılık</t>
  </si>
  <si>
    <t>Grafik Tasarımı</t>
  </si>
  <si>
    <t>Elektronik ve Haberleşme Mühendisliği</t>
  </si>
  <si>
    <t>Bilgisayar Mühendisliği Bölümü</t>
  </si>
  <si>
    <t>Elektrik Mühendisliği Bölümü</t>
  </si>
  <si>
    <t>Yazılım Mühendisliği Bölümü</t>
  </si>
  <si>
    <t>Medya ve İletişim</t>
  </si>
  <si>
    <t>Yönetim Bilişim Sistemleri</t>
  </si>
  <si>
    <t>Halkla İlişkiler ve Reklamcılık</t>
  </si>
  <si>
    <t>Sosyal Hizmet Tezli Yüksek Lisans Programı</t>
  </si>
  <si>
    <t>Sağlık Yönetimi Tezli Yüksek Lisans Programı</t>
  </si>
  <si>
    <t>Beslenme ve Diyetetik</t>
  </si>
  <si>
    <t>Fizyoterapi ve Rehabilitasyon</t>
  </si>
  <si>
    <t>Sağlık Yönetimi</t>
  </si>
  <si>
    <t>Sosyal Hizmet</t>
  </si>
  <si>
    <t>Tıbbi Hizmetler ve Teknikler</t>
  </si>
  <si>
    <t>Sosyal Hizmetler ve Danışmanlık</t>
  </si>
  <si>
    <t>Terapi ve Rehabilitasyon</t>
  </si>
  <si>
    <t>Bankacılık ve Finans</t>
  </si>
  <si>
    <t>Çalışma Ekonomisi ve Endüstri İlişkileri Doktora Programı</t>
  </si>
  <si>
    <t>Antrenörlük Eğitimi</t>
  </si>
  <si>
    <t>Beden Eğitimi ve Spor</t>
  </si>
  <si>
    <t>Veterinerlik</t>
  </si>
  <si>
    <t>Kimya ve Kimyasal İşleme Teknolojileri</t>
  </si>
  <si>
    <t>Tıp</t>
  </si>
  <si>
    <t>BİRİMLER</t>
  </si>
  <si>
    <t>12:50-13.35</t>
  </si>
  <si>
    <t>17:05-17:50</t>
  </si>
  <si>
    <t>17:55-18:40</t>
  </si>
  <si>
    <t>18:45-19:30</t>
  </si>
  <si>
    <t>19:35-20:20</t>
  </si>
  <si>
    <t>20:25-21:10</t>
  </si>
  <si>
    <t>21:15-22:00</t>
  </si>
  <si>
    <t>Türk Dili ve Atatürk İlkeleri ve İnkılap Tarihi Bölümleri</t>
  </si>
  <si>
    <t>BÖLÜM</t>
  </si>
  <si>
    <t>BİRİM</t>
  </si>
  <si>
    <t>GÖREV ÜNVANI</t>
  </si>
  <si>
    <t>TC. Kimlik No</t>
  </si>
  <si>
    <t>#</t>
  </si>
  <si>
    <t>Adı Soyadı</t>
  </si>
  <si>
    <t>B2:B8</t>
  </si>
  <si>
    <t>UZAKTAN ÖĞRETİM</t>
  </si>
  <si>
    <t>UZAKTAN ÖĞRETİM TÜM BİRİMLER</t>
  </si>
  <si>
    <t>Kadro birimi</t>
  </si>
  <si>
    <t>Maaş Yükü Örgün</t>
  </si>
  <si>
    <t>Maaş Yükü 2. Öğretim</t>
  </si>
  <si>
    <t>Maaş Yükü Uzaktan  Öğretim</t>
  </si>
  <si>
    <t>uzem 1. satır</t>
  </si>
  <si>
    <t>uzem 2. satır</t>
  </si>
  <si>
    <t>uzem 3. satır</t>
  </si>
  <si>
    <t>uzem 4. satır</t>
  </si>
  <si>
    <t>uzem 5. satır</t>
  </si>
  <si>
    <t>31. Madde Görevlendirme</t>
  </si>
  <si>
    <t>Denizcilik Müh. ve İşlet. Yön.</t>
  </si>
  <si>
    <t>Elektrik-Elektronik Müh.</t>
  </si>
  <si>
    <t>Akıllı Ulaşım Sist. ve Tek.</t>
  </si>
  <si>
    <t>Gemi İnş. ve Gemi Mak. Müh.</t>
  </si>
  <si>
    <t>Denizcilik İşlet. Yön.</t>
  </si>
  <si>
    <t xml:space="preserve">Ağırlama Hizmetleri </t>
  </si>
  <si>
    <t>Kimya ve Kimyasal İşleme Tekn.</t>
  </si>
  <si>
    <t>Motorlu Araçlar ve Ulaşt. Tekn.</t>
  </si>
  <si>
    <t>Çalışma Eko. ve End. İlişkileri</t>
  </si>
  <si>
    <t>Siyaset Bilimi ve Kamu Yön.</t>
  </si>
  <si>
    <t>Sosyal Hizmetler ve Dan.</t>
  </si>
  <si>
    <t xml:space="preserve">Bilgisayar Mühendisliği </t>
  </si>
  <si>
    <t>Elektrik Mühendisliği</t>
  </si>
  <si>
    <t xml:space="preserve">Yazılım Mühendisliği </t>
  </si>
  <si>
    <t>Elektronik ve Haberleşme Müh.</t>
  </si>
  <si>
    <t>Otel, Lokanta ve İkram Hiz.</t>
  </si>
  <si>
    <t>Akıllı Ulaşım Sist. ve Tekn.</t>
  </si>
  <si>
    <t>DERS SAATİ</t>
  </si>
  <si>
    <t>ENSTİTÜ MÜDÜRÜ</t>
  </si>
  <si>
    <t>YÜKSEKOKUL MÜDÜRÜ</t>
  </si>
  <si>
    <t>TC BANDIRMA ONYEDİ EYLÜL ÜNİVERSİTESİ
ÖĞRETİM ELEMANLARI İÇİN DERS YÜKÜ BİLDİRİM FORMU</t>
  </si>
  <si>
    <t>Türk Dili ve Atatürk İlk. ve İnk. Tar.</t>
  </si>
  <si>
    <t>Türk Dili ve Atatürk İlkeleri ve İnkılap Tarihi</t>
  </si>
  <si>
    <t>Ders
Kodu</t>
  </si>
  <si>
    <t>Toplam 
Ders Saati</t>
  </si>
  <si>
    <t>Uyg.</t>
  </si>
  <si>
    <t>Teo.</t>
  </si>
  <si>
    <t>Bahar</t>
  </si>
  <si>
    <t>IBAN</t>
  </si>
  <si>
    <t>UYGULAMA HAKKINDA</t>
  </si>
  <si>
    <t>Veri girişlerinin hatasız olması için öğretim elemanı bilgilerinin eksiksiz ve doğru bir şekilde girilmesi</t>
  </si>
  <si>
    <t>Öğretim elemanının aldığı derslerin tamamı girildikten sonra haftalık ödenecek ders yükünün kadrosunun bulunduğu birim öncelikli yazılması suretiyle ders verilen diğer birim adlarının da girilmesi.</t>
  </si>
  <si>
    <t>Ders programında teorik ve uygulama derslerinin belirtilmesi</t>
  </si>
  <si>
    <t>Gerekirse lisansüstü danışmanlık derslerinin yük formunda ilgili birim için tek bir satırda gösterilmesi, ders programında öğrenci adının  eklenmesi</t>
  </si>
  <si>
    <t>Ders yüklerinin değişmesine neden olacak ders programı değişiklikleri, öğrenci mezuniyeti, kayıt dondurma, kayıt sildirme gibi durumlarda beyanın yenilenmesi.</t>
  </si>
  <si>
    <t>IBAN bilgisi kısmı özellikle 31. madde görevlendirmeleri olmakla birlikte Üniversitemizden (KBS) maaş almayan personeller için  doldurulması önem arz etmektedir.</t>
  </si>
  <si>
    <t>İdari Görevi</t>
  </si>
  <si>
    <t>ÖĞRENCİ 
SAYISI</t>
  </si>
  <si>
    <t>1. sıra dersler</t>
  </si>
  <si>
    <t>2. sıra dersler</t>
  </si>
  <si>
    <t>3. sıra dersler</t>
  </si>
  <si>
    <t>4. sıra dersler</t>
  </si>
  <si>
    <t>5. sıra dersler</t>
  </si>
  <si>
    <t>6. sıra dersler</t>
  </si>
  <si>
    <t>7. sıra dersler</t>
  </si>
  <si>
    <t>8. sıra dersler</t>
  </si>
  <si>
    <t>9. sıra dersler</t>
  </si>
  <si>
    <t>10. sıra dersler</t>
  </si>
  <si>
    <t>11. sıra dersler</t>
  </si>
  <si>
    <t>12. sıra dersler</t>
  </si>
  <si>
    <t>13. sıra dersler</t>
  </si>
  <si>
    <t>14. sıra dersler</t>
  </si>
  <si>
    <t>15. sıra dersler</t>
  </si>
  <si>
    <t>kadro birimi</t>
  </si>
  <si>
    <t>Ders Saati</t>
  </si>
  <si>
    <t>Enstitü/Yüksekokul/MYO Müdürü</t>
  </si>
  <si>
    <t>Enstitü/Yüksekokul/MYO Müdür Yardımcısı</t>
  </si>
  <si>
    <t>UZAKTAN ÖĞRETİM BİRİMLER</t>
  </si>
  <si>
    <t>2. ÖĞRETİM BİRİMLERİ</t>
  </si>
  <si>
    <t>Mühendislik Ve Doğa Bilimleri Fakültesi</t>
  </si>
  <si>
    <t>DERS YÜKÜ TESPİTİ VE EK DERS ÜCRETİ ÖDEMELERİNDE UYULACAK ESASLAR</t>
  </si>
  <si>
    <t>08:45-09.30</t>
  </si>
  <si>
    <t>MESLEK YÜKSEKOKULU MÜDÜRÜ</t>
  </si>
  <si>
    <t>Güz</t>
  </si>
  <si>
    <t>KADRO BİRİMLERİ</t>
  </si>
  <si>
    <t>Dekan V.</t>
  </si>
  <si>
    <t>40/d Madde Görevlendirme</t>
  </si>
  <si>
    <t xml:space="preserve">Unvanı </t>
  </si>
  <si>
    <t xml:space="preserve">Verilen ders yükü beyanında programdan kaynaklı hata tespit edilir ise 1805 nolu telefondan ya da bdemirbas@bandirma.edu.tr mail adresinden Bahar DEMİRBAŞ ile iletişime geçilebilir. </t>
  </si>
  <si>
    <t>Bölümü/Anabilim Dalı</t>
  </si>
  <si>
    <t>Öğretim programı YÖK tarafından Uzaktan Öğretim Programı olarak açılan ve Üniversitemiz Fen Bilimleri Enstitüsü ile Gönen Meslek Yüksekokulunda verilen uzaktan öğretim programı kapsamında yapılan dersler girilecektir.</t>
  </si>
  <si>
    <t>Araştırma Görevlisi Doktor</t>
  </si>
  <si>
    <t>Öğretim Görevlisi Doktor</t>
  </si>
  <si>
    <t>1. Satır</t>
  </si>
  <si>
    <t>Bade</t>
  </si>
  <si>
    <t>Ders Yükü Bildirim Formunun sıkıntısız bir şekilde çalışabilmesi için Microsoft Office Programlarının güncel hallerinin bilgisayarda tanımlı olması gerekmektedir. Aksi takdirde veri doğrulama düzgün çalışmamaktadır.</t>
  </si>
  <si>
    <t>Sanat, Tasarım ve  Mimarlık Fakültesi</t>
  </si>
  <si>
    <t>SANAT, TASARIM VE  MİMARLIK FAKÜLTESİ</t>
  </si>
  <si>
    <t xml:space="preserve">Sosyal Hizmet </t>
  </si>
  <si>
    <t xml:space="preserve">Sağlık Yönetimi </t>
  </si>
  <si>
    <t>17:00-17:45</t>
  </si>
  <si>
    <t>Çok Boyutlu Modelleme ve Animasyon</t>
  </si>
  <si>
    <t>Gemi Makineleri İşletme Mühendisliği</t>
  </si>
  <si>
    <t>İngilizce Mütercim ve Tercümanlık</t>
  </si>
  <si>
    <t>Anatomi</t>
  </si>
  <si>
    <t>Yaz</t>
  </si>
  <si>
    <t>Ara Dönem</t>
  </si>
  <si>
    <t>Beyan Tarihi</t>
  </si>
  <si>
    <t>T.C. Kimlik Numarası</t>
  </si>
  <si>
    <t>Sürdürülebilir Tarım ve Gıda Sistemleri Mühendisliği</t>
  </si>
  <si>
    <t>Ulaştırma Hizmetleri</t>
  </si>
  <si>
    <t>Susurluk Tarım ve Orman Meslek Yüksekokulu</t>
  </si>
  <si>
    <t xml:space="preserve">Tıbbi Mikrobiyoloji </t>
  </si>
  <si>
    <t xml:space="preserve">Temel İslam Bilimleri </t>
  </si>
  <si>
    <t xml:space="preserve">İş Sağlığı ve Güvenliği </t>
  </si>
  <si>
    <t xml:space="preserve">Deniz Ulaştırma Mühendisliği </t>
  </si>
  <si>
    <t xml:space="preserve">Deniz Ulaştırma İşletme Mühendisliği </t>
  </si>
  <si>
    <t xml:space="preserve">İslami İlimler </t>
  </si>
  <si>
    <t>12:05-12:50</t>
  </si>
  <si>
    <t>İletişim Fakültesi</t>
  </si>
  <si>
    <t xml:space="preserve">Spor Yöneticiliği </t>
  </si>
  <si>
    <t>Lisansüstü Eğitim Enstitüsü</t>
  </si>
  <si>
    <t>İlahiyat Fakültesi</t>
  </si>
  <si>
    <t>B47:B49</t>
  </si>
  <si>
    <t>B42:B46</t>
  </si>
  <si>
    <t>B40:B41</t>
  </si>
  <si>
    <t>B35:B39</t>
  </si>
  <si>
    <t>B34</t>
  </si>
  <si>
    <t>B29:B33</t>
  </si>
  <si>
    <t>B24:B28</t>
  </si>
  <si>
    <t>B17:B23</t>
  </si>
  <si>
    <t>B9:B16</t>
  </si>
  <si>
    <r>
      <t xml:space="preserve">Belge Yayım Tarihi: </t>
    </r>
    <r>
      <rPr>
        <sz val="14"/>
        <color theme="1"/>
        <rFont val="Tahoma"/>
        <family val="2"/>
        <charset val="162"/>
      </rPr>
      <t>26.09.2024</t>
    </r>
    <r>
      <rPr>
        <b/>
        <sz val="14"/>
        <color theme="1"/>
        <rFont val="Tahoma"/>
        <family val="2"/>
        <charset val="162"/>
      </rPr>
      <t xml:space="preserve"> Revizyon No: </t>
    </r>
    <r>
      <rPr>
        <sz val="14"/>
        <color theme="1"/>
        <rFont val="Tahoma"/>
        <family val="2"/>
        <charset val="162"/>
      </rPr>
      <t>03</t>
    </r>
  </si>
  <si>
    <t>Yeni Medya ve İletişim</t>
  </si>
  <si>
    <t>Histoloji ve Embriyoloji</t>
  </si>
  <si>
    <t>B113</t>
  </si>
  <si>
    <t>B50:B86</t>
  </si>
  <si>
    <t>B114</t>
  </si>
  <si>
    <t>2024/2025</t>
  </si>
  <si>
    <r>
      <t xml:space="preserve">Belge Yayım Tarihi: </t>
    </r>
    <r>
      <rPr>
        <sz val="14"/>
        <color theme="1"/>
        <rFont val="Tahoma"/>
        <family val="2"/>
        <charset val="162"/>
      </rPr>
      <t xml:space="preserve">26.09.2024 </t>
    </r>
    <r>
      <rPr>
        <b/>
        <sz val="14"/>
        <color theme="1"/>
        <rFont val="Tahoma"/>
        <family val="2"/>
        <charset val="162"/>
      </rPr>
      <t xml:space="preserve">Revizyon No: </t>
    </r>
    <r>
      <rPr>
        <sz val="14"/>
        <color theme="1"/>
        <rFont val="Tahoma"/>
        <family val="2"/>
        <charset val="162"/>
      </rPr>
      <t>03</t>
    </r>
  </si>
  <si>
    <t>B115</t>
  </si>
  <si>
    <t>B93</t>
  </si>
  <si>
    <t>B90:B92</t>
  </si>
  <si>
    <t>B87:B89</t>
  </si>
  <si>
    <t>B116:B117</t>
  </si>
  <si>
    <t>B106:B109</t>
  </si>
  <si>
    <t>B94:B105</t>
  </si>
  <si>
    <t>B110:B112</t>
  </si>
  <si>
    <t>LİSANSÜSTÜ EĞİTİM ENSTİTÜSÜ</t>
  </si>
  <si>
    <t>uzmanlık alan</t>
  </si>
  <si>
    <t>danışmanlık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</si>
</sst>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  <charset val="162"/>
    </font>
    <font>
      <sz val="9"/>
      <color theme="1"/>
      <name val="Cambria"/>
      <family val="1"/>
      <charset val="162"/>
    </font>
    <font>
      <sz val="9"/>
      <color rgb="FF000000"/>
      <name val="Cambria"/>
      <family val="1"/>
      <charset val="162"/>
    </font>
    <font>
      <b/>
      <sz val="9"/>
      <color rgb="FF002060"/>
      <name val="Cambria"/>
      <family val="1"/>
      <charset val="162"/>
    </font>
    <font>
      <i/>
      <sz val="11"/>
      <color theme="1"/>
      <name val="Calibri"/>
      <family val="2"/>
      <charset val="162"/>
      <scheme val="minor"/>
    </font>
    <font>
      <sz val="11"/>
      <color theme="1"/>
      <name val="Cambria"/>
      <family val="1"/>
      <charset val="162"/>
    </font>
    <font>
      <b/>
      <sz val="11"/>
      <color theme="1"/>
      <name val="Cambria"/>
      <family val="1"/>
      <charset val="162"/>
    </font>
    <font>
      <sz val="9"/>
      <color rgb="FF222222"/>
      <name val="Cambria"/>
      <family val="1"/>
      <charset val="162"/>
    </font>
    <font>
      <u/>
      <sz val="11"/>
      <color theme="10"/>
      <name val="Calibri"/>
      <family val="2"/>
      <scheme val="minor"/>
    </font>
    <font>
      <b/>
      <sz val="14"/>
      <color theme="1"/>
      <name val="Tahoma"/>
      <family val="2"/>
      <charset val="162"/>
    </font>
    <font>
      <b/>
      <sz val="12"/>
      <color rgb="FF002060"/>
      <name val="Tahoma"/>
      <family val="2"/>
      <charset val="162"/>
    </font>
    <font>
      <sz val="12"/>
      <color rgb="FF002060"/>
      <name val="Tahoma"/>
      <family val="2"/>
      <charset val="162"/>
    </font>
    <font>
      <sz val="14"/>
      <color theme="1"/>
      <name val="Tahoma"/>
      <family val="2"/>
      <charset val="162"/>
    </font>
    <font>
      <sz val="14"/>
      <name val="Tahoma"/>
      <family val="2"/>
      <charset val="162"/>
    </font>
    <font>
      <sz val="11"/>
      <color theme="1"/>
      <name val="Tahoma"/>
      <family val="2"/>
      <charset val="162"/>
    </font>
    <font>
      <sz val="12"/>
      <name val="Tahoma"/>
      <family val="2"/>
      <charset val="162"/>
    </font>
    <font>
      <sz val="14"/>
      <color theme="0"/>
      <name val="Tahoma"/>
      <family val="2"/>
      <charset val="162"/>
    </font>
    <font>
      <sz val="16"/>
      <color rgb="FF002060"/>
      <name val="Tahoma"/>
      <family val="2"/>
      <charset val="162"/>
    </font>
    <font>
      <sz val="12"/>
      <color theme="1"/>
      <name val="Tahoma"/>
      <family val="2"/>
      <charset val="162"/>
    </font>
    <font>
      <b/>
      <sz val="9"/>
      <color indexed="81"/>
      <name val="Tahoma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73A9D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/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/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theme="0" tint="-0.14996795556505021"/>
      </top>
      <bottom style="medium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242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/>
    <xf numFmtId="0" fontId="5" fillId="3" borderId="0" xfId="0" applyFont="1" applyFill="1"/>
    <xf numFmtId="0" fontId="3" fillId="0" borderId="3" xfId="0" applyFont="1" applyBorder="1"/>
    <xf numFmtId="0" fontId="3" fillId="4" borderId="3" xfId="0" applyFont="1" applyFill="1" applyBorder="1"/>
    <xf numFmtId="0" fontId="0" fillId="0" borderId="0" xfId="0" applyAlignment="1">
      <alignment horizontal="center"/>
    </xf>
    <xf numFmtId="0" fontId="5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4" borderId="6" xfId="0" applyFont="1" applyFill="1" applyBorder="1"/>
    <xf numFmtId="0" fontId="6" fillId="0" borderId="0" xfId="0" applyFont="1"/>
    <xf numFmtId="0" fontId="3" fillId="0" borderId="6" xfId="0" applyFont="1" applyBorder="1"/>
    <xf numFmtId="0" fontId="7" fillId="0" borderId="0" xfId="0" applyFont="1"/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2" applyAlignment="1">
      <alignment horizontal="left" vertical="center"/>
    </xf>
    <xf numFmtId="0" fontId="18" fillId="0" borderId="9" xfId="0" applyFont="1" applyBorder="1" applyAlignment="1" applyProtection="1">
      <alignment horizontal="center" shrinkToFit="1"/>
      <protection hidden="1"/>
    </xf>
    <xf numFmtId="0" fontId="14" fillId="0" borderId="21" xfId="0" applyFont="1" applyBorder="1" applyAlignment="1" applyProtection="1">
      <alignment horizontal="left" vertical="center" shrinkToFit="1"/>
      <protection hidden="1"/>
    </xf>
    <xf numFmtId="0" fontId="11" fillId="2" borderId="17" xfId="0" applyFont="1" applyFill="1" applyBorder="1" applyAlignment="1" applyProtection="1">
      <alignment horizontal="center" vertical="center" shrinkToFit="1"/>
      <protection hidden="1"/>
    </xf>
    <xf numFmtId="0" fontId="11" fillId="2" borderId="18" xfId="0" applyFont="1" applyFill="1" applyBorder="1" applyAlignment="1" applyProtection="1">
      <alignment horizontal="center" vertical="center" shrinkToFit="1"/>
      <protection hidden="1"/>
    </xf>
    <xf numFmtId="0" fontId="12" fillId="0" borderId="0" xfId="0" applyFont="1" applyAlignment="1" applyProtection="1">
      <alignment vertical="center" shrinkToFit="1"/>
      <protection hidden="1"/>
    </xf>
    <xf numFmtId="0" fontId="13" fillId="0" borderId="0" xfId="0" applyFont="1" applyAlignment="1" applyProtection="1">
      <alignment horizontal="center" shrinkToFit="1"/>
      <protection hidden="1"/>
    </xf>
    <xf numFmtId="0" fontId="13" fillId="6" borderId="0" xfId="0" applyFont="1" applyFill="1" applyAlignment="1" applyProtection="1">
      <alignment horizontal="center" shrinkToFit="1"/>
      <protection hidden="1"/>
    </xf>
    <xf numFmtId="0" fontId="13" fillId="0" borderId="0" xfId="0" applyFont="1" applyAlignment="1" applyProtection="1">
      <alignment shrinkToFit="1"/>
      <protection hidden="1"/>
    </xf>
    <xf numFmtId="0" fontId="12" fillId="0" borderId="0" xfId="0" applyFont="1" applyAlignment="1" applyProtection="1">
      <alignment horizontal="center" vertical="center" shrinkToFit="1"/>
      <protection hidden="1"/>
    </xf>
    <xf numFmtId="0" fontId="13" fillId="0" borderId="1" xfId="0" applyFont="1" applyBorder="1" applyAlignment="1" applyProtection="1">
      <alignment horizontal="center" shrinkToFit="1"/>
      <protection hidden="1"/>
    </xf>
    <xf numFmtId="0" fontId="11" fillId="0" borderId="0" xfId="0" applyFont="1" applyAlignment="1" applyProtection="1">
      <alignment horizontal="center" vertical="center" shrinkToFit="1"/>
      <protection hidden="1"/>
    </xf>
    <xf numFmtId="0" fontId="14" fillId="0" borderId="0" xfId="0" applyFont="1" applyAlignment="1" applyProtection="1">
      <alignment shrinkToFit="1"/>
      <protection hidden="1"/>
    </xf>
    <xf numFmtId="0" fontId="14" fillId="0" borderId="0" xfId="0" applyFont="1" applyAlignment="1" applyProtection="1">
      <alignment horizontal="left" shrinkToFit="1"/>
      <protection hidden="1"/>
    </xf>
    <xf numFmtId="0" fontId="13" fillId="6" borderId="0" xfId="0" applyFont="1" applyFill="1" applyAlignment="1" applyProtection="1">
      <alignment shrinkToFit="1"/>
      <protection hidden="1"/>
    </xf>
    <xf numFmtId="0" fontId="13" fillId="0" borderId="1" xfId="0" applyFont="1" applyBorder="1" applyAlignment="1" applyProtection="1">
      <alignment shrinkToFit="1"/>
      <protection hidden="1"/>
    </xf>
    <xf numFmtId="14" fontId="14" fillId="0" borderId="0" xfId="0" applyNumberFormat="1" applyFont="1" applyAlignment="1" applyProtection="1">
      <alignment shrinkToFit="1"/>
      <protection hidden="1"/>
    </xf>
    <xf numFmtId="0" fontId="13" fillId="0" borderId="0" xfId="1" applyFont="1" applyAlignment="1" applyProtection="1">
      <alignment shrinkToFit="1"/>
      <protection hidden="1"/>
    </xf>
    <xf numFmtId="0" fontId="13" fillId="0" borderId="0" xfId="0" applyFont="1" applyAlignment="1" applyProtection="1">
      <alignment vertical="center" shrinkToFit="1"/>
      <protection hidden="1"/>
    </xf>
    <xf numFmtId="0" fontId="13" fillId="0" borderId="1" xfId="0" applyFont="1" applyBorder="1" applyAlignment="1" applyProtection="1">
      <alignment vertical="center" shrinkToFit="1"/>
      <protection hidden="1"/>
    </xf>
    <xf numFmtId="0" fontId="13" fillId="6" borderId="0" xfId="0" applyFont="1" applyFill="1" applyAlignment="1" applyProtection="1">
      <alignment vertical="center" shrinkToFit="1"/>
      <protection hidden="1"/>
    </xf>
    <xf numFmtId="0" fontId="11" fillId="2" borderId="8" xfId="0" applyFont="1" applyFill="1" applyBorder="1" applyAlignment="1" applyProtection="1">
      <alignment horizontal="center" vertical="center" shrinkToFit="1"/>
      <protection hidden="1"/>
    </xf>
    <xf numFmtId="0" fontId="11" fillId="2" borderId="15" xfId="0" applyFont="1" applyFill="1" applyBorder="1" applyAlignment="1" applyProtection="1">
      <alignment horizontal="center" vertical="center" shrinkToFit="1"/>
      <protection hidden="1"/>
    </xf>
    <xf numFmtId="0" fontId="13" fillId="0" borderId="0" xfId="0" applyFont="1" applyAlignment="1" applyProtection="1">
      <alignment horizontal="left" vertical="center" shrinkToFit="1"/>
      <protection hidden="1"/>
    </xf>
    <xf numFmtId="0" fontId="13" fillId="6" borderId="0" xfId="0" applyFont="1" applyFill="1" applyAlignment="1" applyProtection="1">
      <alignment horizontal="center" vertical="center" shrinkToFit="1"/>
      <protection hidden="1"/>
    </xf>
    <xf numFmtId="0" fontId="14" fillId="0" borderId="8" xfId="0" applyFont="1" applyBorder="1" applyAlignment="1" applyProtection="1">
      <alignment horizontal="left" vertical="center" shrinkToFit="1"/>
      <protection hidden="1"/>
    </xf>
    <xf numFmtId="0" fontId="14" fillId="0" borderId="8" xfId="0" applyFont="1" applyBorder="1" applyAlignment="1" applyProtection="1">
      <alignment horizontal="center" vertical="center" shrinkToFit="1"/>
      <protection hidden="1"/>
    </xf>
    <xf numFmtId="0" fontId="14" fillId="0" borderId="8" xfId="0" applyFont="1" applyBorder="1" applyAlignment="1" applyProtection="1">
      <alignment horizontal="center" shrinkToFit="1"/>
      <protection hidden="1"/>
    </xf>
    <xf numFmtId="0" fontId="14" fillId="0" borderId="8" xfId="0" applyFont="1" applyBorder="1" applyAlignment="1" applyProtection="1">
      <alignment shrinkToFit="1"/>
      <protection hidden="1"/>
    </xf>
    <xf numFmtId="0" fontId="11" fillId="0" borderId="8" xfId="0" applyFont="1" applyBorder="1" applyAlignment="1" applyProtection="1">
      <alignment horizontal="left" vertical="center" shrinkToFit="1"/>
      <protection hidden="1"/>
    </xf>
    <xf numFmtId="0" fontId="13" fillId="0" borderId="0" xfId="0" applyFont="1" applyAlignment="1" applyProtection="1">
      <alignment horizontal="center" vertical="center" shrinkToFit="1"/>
      <protection hidden="1"/>
    </xf>
    <xf numFmtId="0" fontId="11" fillId="2" borderId="17" xfId="0" applyFont="1" applyFill="1" applyBorder="1" applyAlignment="1" applyProtection="1">
      <alignment horizontal="center" shrinkToFit="1"/>
      <protection hidden="1"/>
    </xf>
    <xf numFmtId="0" fontId="11" fillId="2" borderId="18" xfId="0" applyFont="1" applyFill="1" applyBorder="1" applyAlignment="1" applyProtection="1">
      <alignment horizontal="center" shrinkToFit="1"/>
      <protection hidden="1"/>
    </xf>
    <xf numFmtId="14" fontId="14" fillId="0" borderId="0" xfId="0" applyNumberFormat="1" applyFont="1" applyAlignment="1" applyProtection="1">
      <alignment horizontal="left" shrinkToFit="1"/>
      <protection hidden="1"/>
    </xf>
    <xf numFmtId="0" fontId="14" fillId="0" borderId="15" xfId="0" applyFont="1" applyBorder="1" applyAlignment="1" applyProtection="1">
      <alignment horizontal="center" vertical="center" shrinkToFit="1"/>
      <protection hidden="1"/>
    </xf>
    <xf numFmtId="0" fontId="14" fillId="0" borderId="23" xfId="0" applyFont="1" applyBorder="1" applyAlignment="1" applyProtection="1">
      <alignment shrinkToFit="1"/>
      <protection hidden="1"/>
    </xf>
    <xf numFmtId="14" fontId="14" fillId="0" borderId="24" xfId="0" applyNumberFormat="1" applyFont="1" applyBorder="1" applyAlignment="1" applyProtection="1">
      <alignment horizontal="left" shrinkToFit="1"/>
      <protection hidden="1"/>
    </xf>
    <xf numFmtId="0" fontId="14" fillId="0" borderId="24" xfId="0" applyFont="1" applyBorder="1" applyAlignment="1" applyProtection="1">
      <alignment shrinkToFit="1"/>
      <protection hidden="1"/>
    </xf>
    <xf numFmtId="0" fontId="14" fillId="0" borderId="25" xfId="0" applyFont="1" applyBorder="1" applyAlignment="1" applyProtection="1">
      <alignment shrinkToFit="1"/>
      <protection hidden="1"/>
    </xf>
    <xf numFmtId="0" fontId="11" fillId="2" borderId="14" xfId="0" applyFont="1" applyFill="1" applyBorder="1" applyAlignment="1" applyProtection="1">
      <alignment horizontal="center" shrinkToFit="1"/>
      <protection hidden="1"/>
    </xf>
    <xf numFmtId="0" fontId="11" fillId="2" borderId="8" xfId="0" applyFont="1" applyFill="1" applyBorder="1" applyAlignment="1" applyProtection="1">
      <alignment horizontal="center" vertical="center" wrapText="1" shrinkToFit="1"/>
      <protection hidden="1"/>
    </xf>
    <xf numFmtId="0" fontId="17" fillId="0" borderId="0" xfId="0" applyFont="1" applyAlignment="1" applyProtection="1">
      <alignment horizontal="center" shrinkToFit="1"/>
      <protection hidden="1"/>
    </xf>
    <xf numFmtId="0" fontId="18" fillId="0" borderId="9" xfId="0" applyFont="1" applyBorder="1" applyAlignment="1" applyProtection="1">
      <alignment shrinkToFit="1"/>
      <protection hidden="1"/>
    </xf>
    <xf numFmtId="0" fontId="14" fillId="0" borderId="21" xfId="0" applyFont="1" applyBorder="1" applyAlignment="1" applyProtection="1">
      <alignment shrinkToFit="1"/>
      <protection hidden="1"/>
    </xf>
    <xf numFmtId="0" fontId="14" fillId="0" borderId="38" xfId="0" applyFont="1" applyBorder="1" applyAlignment="1" applyProtection="1">
      <alignment horizontal="left" shrinkToFit="1"/>
      <protection hidden="1"/>
    </xf>
    <xf numFmtId="0" fontId="17" fillId="0" borderId="0" xfId="0" applyFont="1" applyAlignment="1" applyProtection="1">
      <alignment shrinkToFit="1"/>
      <protection hidden="1"/>
    </xf>
    <xf numFmtId="0" fontId="19" fillId="0" borderId="0" xfId="0" applyFont="1" applyAlignment="1" applyProtection="1">
      <alignment shrinkToFit="1"/>
      <protection hidden="1"/>
    </xf>
    <xf numFmtId="0" fontId="11" fillId="5" borderId="0" xfId="0" applyFont="1" applyFill="1" applyAlignment="1" applyProtection="1">
      <alignment horizontal="center" vertical="center" shrinkToFit="1"/>
      <protection hidden="1"/>
    </xf>
    <xf numFmtId="0" fontId="20" fillId="0" borderId="0" xfId="0" applyFont="1" applyAlignment="1" applyProtection="1">
      <alignment shrinkToFit="1"/>
      <protection hidden="1"/>
    </xf>
    <xf numFmtId="0" fontId="20" fillId="6" borderId="0" xfId="0" applyFont="1" applyFill="1" applyAlignment="1" applyProtection="1">
      <alignment shrinkToFit="1"/>
      <protection hidden="1"/>
    </xf>
    <xf numFmtId="0" fontId="20" fillId="0" borderId="0" xfId="0" applyFont="1" applyAlignment="1" applyProtection="1">
      <alignment horizontal="center" vertical="center" shrinkToFit="1"/>
      <protection hidden="1"/>
    </xf>
    <xf numFmtId="0" fontId="20" fillId="6" borderId="0" xfId="0" applyFont="1" applyFill="1" applyAlignment="1" applyProtection="1">
      <alignment horizontal="center" vertical="center" shrinkToFit="1"/>
      <protection hidden="1"/>
    </xf>
    <xf numFmtId="0" fontId="14" fillId="0" borderId="0" xfId="0" applyFont="1" applyAlignment="1" applyProtection="1">
      <alignment horizontal="center" shrinkToFit="1"/>
      <protection hidden="1"/>
    </xf>
    <xf numFmtId="0" fontId="14" fillId="0" borderId="15" xfId="0" applyFont="1" applyBorder="1" applyAlignment="1" applyProtection="1">
      <alignment horizontal="center" shrinkToFit="1"/>
      <protection hidden="1"/>
    </xf>
    <xf numFmtId="0" fontId="11" fillId="2" borderId="14" xfId="0" applyFont="1" applyFill="1" applyBorder="1" applyAlignment="1" applyProtection="1">
      <alignment horizontal="center" vertical="center" shrinkToFit="1"/>
      <protection hidden="1"/>
    </xf>
    <xf numFmtId="0" fontId="14" fillId="0" borderId="8" xfId="0" applyFont="1" applyBorder="1" applyAlignment="1" applyProtection="1">
      <alignment vertical="center" shrinkToFit="1"/>
      <protection hidden="1"/>
    </xf>
    <xf numFmtId="0" fontId="7" fillId="0" borderId="0" xfId="0" applyFont="1" applyAlignment="1">
      <alignment horizontal="left" vertical="center" wrapText="1"/>
    </xf>
    <xf numFmtId="0" fontId="3" fillId="2" borderId="3" xfId="0" applyFont="1" applyFill="1" applyBorder="1"/>
    <xf numFmtId="0" fontId="4" fillId="2" borderId="3" xfId="0" applyFont="1" applyFill="1" applyBorder="1" applyAlignment="1">
      <alignment horizontal="left" vertical="top"/>
    </xf>
    <xf numFmtId="0" fontId="3" fillId="7" borderId="3" xfId="0" applyFont="1" applyFill="1" applyBorder="1"/>
    <xf numFmtId="0" fontId="3" fillId="7" borderId="0" xfId="0" applyFont="1" applyFill="1"/>
    <xf numFmtId="0" fontId="3" fillId="7" borderId="6" xfId="0" applyFont="1" applyFill="1" applyBorder="1"/>
    <xf numFmtId="0" fontId="4" fillId="0" borderId="3" xfId="0" applyFont="1" applyBorder="1" applyAlignment="1">
      <alignment horizontal="left" vertical="top"/>
    </xf>
    <xf numFmtId="0" fontId="4" fillId="0" borderId="3" xfId="0" applyFont="1" applyBorder="1" applyAlignment="1">
      <alignment horizontal="center" vertical="top"/>
    </xf>
    <xf numFmtId="0" fontId="3" fillId="2" borderId="0" xfId="0" applyFont="1" applyFill="1"/>
    <xf numFmtId="0" fontId="0" fillId="7" borderId="0" xfId="0" applyFill="1"/>
    <xf numFmtId="0" fontId="0" fillId="2" borderId="0" xfId="0" applyFill="1"/>
    <xf numFmtId="0" fontId="4" fillId="2" borderId="0" xfId="0" applyFont="1" applyFill="1" applyAlignment="1">
      <alignment horizontal="left" vertical="top"/>
    </xf>
    <xf numFmtId="0" fontId="14" fillId="0" borderId="9" xfId="0" applyFont="1" applyBorder="1" applyAlignment="1" applyProtection="1">
      <alignment horizontal="center" vertical="center" shrinkToFit="1"/>
      <protection hidden="1"/>
    </xf>
    <xf numFmtId="0" fontId="14" fillId="0" borderId="38" xfId="0" applyFont="1" applyBorder="1" applyAlignment="1" applyProtection="1">
      <alignment horizontal="center" vertical="center" shrinkToFit="1"/>
      <protection hidden="1"/>
    </xf>
    <xf numFmtId="0" fontId="14" fillId="0" borderId="46" xfId="0" applyFont="1" applyBorder="1" applyAlignment="1" applyProtection="1">
      <alignment horizontal="center" vertical="center" shrinkToFit="1"/>
      <protection hidden="1"/>
    </xf>
    <xf numFmtId="0" fontId="14" fillId="0" borderId="21" xfId="0" applyFont="1" applyBorder="1" applyAlignment="1" applyProtection="1">
      <alignment horizontal="center" vertical="center" shrinkToFit="1"/>
      <protection hidden="1"/>
    </xf>
    <xf numFmtId="0" fontId="14" fillId="0" borderId="42" xfId="0" applyFont="1" applyBorder="1" applyAlignment="1" applyProtection="1">
      <alignment horizontal="center" vertical="center" shrinkToFit="1"/>
      <protection hidden="1"/>
    </xf>
    <xf numFmtId="0" fontId="14" fillId="0" borderId="7" xfId="0" applyFont="1" applyBorder="1" applyAlignment="1" applyProtection="1">
      <alignment horizontal="center" vertical="center" shrinkToFit="1"/>
      <protection hidden="1"/>
    </xf>
    <xf numFmtId="0" fontId="11" fillId="2" borderId="9" xfId="0" applyFont="1" applyFill="1" applyBorder="1" applyAlignment="1" applyProtection="1">
      <alignment horizontal="center" vertical="center" shrinkToFit="1"/>
      <protection hidden="1"/>
    </xf>
    <xf numFmtId="0" fontId="11" fillId="2" borderId="38" xfId="0" applyFont="1" applyFill="1" applyBorder="1" applyAlignment="1" applyProtection="1">
      <alignment horizontal="center" vertical="center" shrinkToFit="1"/>
      <protection hidden="1"/>
    </xf>
    <xf numFmtId="0" fontId="11" fillId="2" borderId="46" xfId="0" applyFont="1" applyFill="1" applyBorder="1" applyAlignment="1" applyProtection="1">
      <alignment horizontal="center" vertical="center" shrinkToFit="1"/>
      <protection hidden="1"/>
    </xf>
    <xf numFmtId="0" fontId="11" fillId="0" borderId="39" xfId="1" applyFont="1" applyBorder="1" applyAlignment="1" applyProtection="1">
      <alignment horizontal="right" shrinkToFit="1"/>
      <protection hidden="1"/>
    </xf>
    <xf numFmtId="0" fontId="11" fillId="0" borderId="40" xfId="1" applyFont="1" applyBorder="1" applyAlignment="1" applyProtection="1">
      <alignment horizontal="right" shrinkToFit="1"/>
      <protection hidden="1"/>
    </xf>
    <xf numFmtId="0" fontId="11" fillId="0" borderId="44" xfId="1" applyFont="1" applyBorder="1" applyAlignment="1" applyProtection="1">
      <alignment horizontal="right" shrinkToFit="1"/>
      <protection hidden="1"/>
    </xf>
    <xf numFmtId="0" fontId="11" fillId="0" borderId="10" xfId="1" applyFont="1" applyBorder="1" applyAlignment="1" applyProtection="1">
      <alignment horizontal="right" shrinkToFit="1"/>
      <protection hidden="1"/>
    </xf>
    <xf numFmtId="0" fontId="11" fillId="0" borderId="42" xfId="0" applyFont="1" applyBorder="1" applyAlignment="1" applyProtection="1">
      <alignment horizontal="right" shrinkToFit="1"/>
      <protection hidden="1"/>
    </xf>
    <xf numFmtId="0" fontId="11" fillId="0" borderId="7" xfId="0" applyFont="1" applyBorder="1" applyAlignment="1" applyProtection="1">
      <alignment horizontal="right" shrinkToFit="1"/>
      <protection hidden="1"/>
    </xf>
    <xf numFmtId="0" fontId="11" fillId="0" borderId="42" xfId="1" applyFont="1" applyBorder="1" applyAlignment="1" applyProtection="1">
      <alignment horizontal="right" shrinkToFit="1"/>
      <protection hidden="1"/>
    </xf>
    <xf numFmtId="0" fontId="11" fillId="0" borderId="7" xfId="1" applyFont="1" applyBorder="1" applyAlignment="1" applyProtection="1">
      <alignment horizontal="right" shrinkToFit="1"/>
      <protection hidden="1"/>
    </xf>
    <xf numFmtId="0" fontId="11" fillId="0" borderId="42" xfId="1" applyFont="1" applyBorder="1" applyAlignment="1" applyProtection="1">
      <alignment horizontal="right" vertical="center" shrinkToFit="1"/>
      <protection hidden="1"/>
    </xf>
    <xf numFmtId="0" fontId="11" fillId="0" borderId="7" xfId="1" applyFont="1" applyBorder="1" applyAlignment="1" applyProtection="1">
      <alignment horizontal="right" vertical="center" shrinkToFit="1"/>
      <protection hidden="1"/>
    </xf>
    <xf numFmtId="0" fontId="14" fillId="0" borderId="9" xfId="0" applyFont="1" applyBorder="1" applyAlignment="1" applyProtection="1">
      <alignment vertical="center" shrinkToFit="1"/>
      <protection hidden="1"/>
    </xf>
    <xf numFmtId="0" fontId="14" fillId="0" borderId="46" xfId="0" applyFont="1" applyBorder="1" applyAlignment="1" applyProtection="1">
      <alignment vertical="center" shrinkToFit="1"/>
      <protection hidden="1"/>
    </xf>
    <xf numFmtId="14" fontId="14" fillId="0" borderId="9" xfId="0" applyNumberFormat="1" applyFont="1" applyBorder="1" applyAlignment="1" applyProtection="1">
      <alignment vertical="center" shrinkToFit="1"/>
      <protection hidden="1"/>
    </xf>
    <xf numFmtId="14" fontId="14" fillId="0" borderId="46" xfId="0" applyNumberFormat="1" applyFont="1" applyBorder="1" applyAlignment="1" applyProtection="1">
      <alignment vertical="center" shrinkToFit="1"/>
      <protection hidden="1"/>
    </xf>
    <xf numFmtId="0" fontId="14" fillId="0" borderId="42" xfId="0" quotePrefix="1" applyFont="1" applyBorder="1" applyAlignment="1" applyProtection="1">
      <alignment horizontal="center" vertical="center" shrinkToFit="1"/>
      <protection hidden="1"/>
    </xf>
    <xf numFmtId="0" fontId="14" fillId="0" borderId="61" xfId="0" applyFont="1" applyBorder="1" applyAlignment="1" applyProtection="1">
      <alignment horizontal="center" vertical="center" shrinkToFit="1"/>
      <protection hidden="1"/>
    </xf>
    <xf numFmtId="0" fontId="14" fillId="0" borderId="28" xfId="0" applyFont="1" applyBorder="1" applyAlignment="1" applyProtection="1">
      <alignment horizontal="left" shrinkToFit="1"/>
      <protection hidden="1"/>
    </xf>
    <xf numFmtId="0" fontId="14" fillId="0" borderId="29" xfId="0" applyFont="1" applyBorder="1" applyAlignment="1" applyProtection="1">
      <alignment horizontal="left" shrinkToFit="1"/>
      <protection hidden="1"/>
    </xf>
    <xf numFmtId="0" fontId="14" fillId="0" borderId="30" xfId="0" applyFont="1" applyBorder="1" applyAlignment="1" applyProtection="1">
      <alignment horizontal="left" shrinkToFit="1"/>
      <protection hidden="1"/>
    </xf>
    <xf numFmtId="0" fontId="14" fillId="0" borderId="4" xfId="0" applyFont="1" applyBorder="1" applyAlignment="1" applyProtection="1">
      <alignment horizontal="left" shrinkToFit="1"/>
      <protection hidden="1"/>
    </xf>
    <xf numFmtId="0" fontId="14" fillId="0" borderId="5" xfId="0" applyFont="1" applyBorder="1" applyAlignment="1" applyProtection="1">
      <alignment horizontal="left" shrinkToFit="1"/>
      <protection hidden="1"/>
    </xf>
    <xf numFmtId="0" fontId="14" fillId="0" borderId="32" xfId="0" applyFont="1" applyBorder="1" applyAlignment="1" applyProtection="1">
      <alignment horizontal="left" shrinkToFit="1"/>
      <protection hidden="1"/>
    </xf>
    <xf numFmtId="14" fontId="14" fillId="0" borderId="4" xfId="0" applyNumberFormat="1" applyFont="1" applyBorder="1" applyAlignment="1" applyProtection="1">
      <alignment horizontal="left" shrinkToFit="1"/>
      <protection hidden="1"/>
    </xf>
    <xf numFmtId="14" fontId="14" fillId="0" borderId="5" xfId="0" applyNumberFormat="1" applyFont="1" applyBorder="1" applyAlignment="1" applyProtection="1">
      <alignment horizontal="left" shrinkToFit="1"/>
      <protection hidden="1"/>
    </xf>
    <xf numFmtId="14" fontId="14" fillId="0" borderId="32" xfId="0" applyNumberFormat="1" applyFont="1" applyBorder="1" applyAlignment="1" applyProtection="1">
      <alignment horizontal="left" shrinkToFit="1"/>
      <protection hidden="1"/>
    </xf>
    <xf numFmtId="0" fontId="14" fillId="0" borderId="35" xfId="0" applyFont="1" applyBorder="1" applyAlignment="1" applyProtection="1">
      <alignment horizontal="left" shrinkToFit="1"/>
      <protection hidden="1"/>
    </xf>
    <xf numFmtId="0" fontId="14" fillId="0" borderId="36" xfId="0" applyFont="1" applyBorder="1" applyAlignment="1" applyProtection="1">
      <alignment horizontal="left" shrinkToFit="1"/>
      <protection hidden="1"/>
    </xf>
    <xf numFmtId="0" fontId="14" fillId="0" borderId="37" xfId="0" applyFont="1" applyBorder="1" applyAlignment="1" applyProtection="1">
      <alignment horizontal="left" shrinkToFit="1"/>
      <protection hidden="1"/>
    </xf>
    <xf numFmtId="0" fontId="14" fillId="0" borderId="8" xfId="0" applyFont="1" applyBorder="1" applyAlignment="1" applyProtection="1">
      <alignment horizontal="left" vertical="center" shrinkToFit="1"/>
      <protection hidden="1"/>
    </xf>
    <xf numFmtId="0" fontId="11" fillId="2" borderId="16" xfId="0" applyFont="1" applyFill="1" applyBorder="1" applyAlignment="1" applyProtection="1">
      <alignment horizontal="center" vertical="center" shrinkToFit="1"/>
      <protection hidden="1"/>
    </xf>
    <xf numFmtId="0" fontId="11" fillId="2" borderId="17" xfId="0" applyFont="1" applyFill="1" applyBorder="1" applyAlignment="1" applyProtection="1">
      <alignment horizontal="center" vertical="center" shrinkToFit="1"/>
      <protection hidden="1"/>
    </xf>
    <xf numFmtId="0" fontId="11" fillId="2" borderId="11" xfId="0" applyFont="1" applyFill="1" applyBorder="1" applyAlignment="1" applyProtection="1">
      <alignment horizontal="center" vertical="center" shrinkToFit="1"/>
      <protection hidden="1"/>
    </xf>
    <xf numFmtId="0" fontId="11" fillId="2" borderId="12" xfId="0" applyFont="1" applyFill="1" applyBorder="1" applyAlignment="1" applyProtection="1">
      <alignment horizontal="center" vertical="center" shrinkToFit="1"/>
      <protection hidden="1"/>
    </xf>
    <xf numFmtId="0" fontId="11" fillId="2" borderId="13" xfId="0" applyFont="1" applyFill="1" applyBorder="1" applyAlignment="1" applyProtection="1">
      <alignment horizontal="center" vertical="center" shrinkToFit="1"/>
      <protection hidden="1"/>
    </xf>
    <xf numFmtId="0" fontId="14" fillId="0" borderId="9" xfId="0" applyFont="1" applyBorder="1" applyAlignment="1" applyProtection="1">
      <alignment horizontal="left" vertical="center" shrinkToFit="1"/>
      <protection hidden="1"/>
    </xf>
    <xf numFmtId="0" fontId="14" fillId="0" borderId="38" xfId="0" applyFont="1" applyBorder="1" applyAlignment="1" applyProtection="1">
      <alignment horizontal="left" vertical="center" shrinkToFit="1"/>
      <protection hidden="1"/>
    </xf>
    <xf numFmtId="0" fontId="14" fillId="0" borderId="46" xfId="0" applyFont="1" applyBorder="1" applyAlignment="1" applyProtection="1">
      <alignment horizontal="left" vertical="center" shrinkToFit="1"/>
      <protection hidden="1"/>
    </xf>
    <xf numFmtId="0" fontId="14" fillId="0" borderId="44" xfId="0" applyFont="1" applyBorder="1" applyAlignment="1" applyProtection="1">
      <alignment horizontal="center" vertical="center" shrinkToFit="1"/>
      <protection hidden="1"/>
    </xf>
    <xf numFmtId="0" fontId="14" fillId="0" borderId="10" xfId="0" applyFont="1" applyBorder="1" applyAlignment="1" applyProtection="1">
      <alignment horizontal="center" vertical="center" shrinkToFit="1"/>
      <protection hidden="1"/>
    </xf>
    <xf numFmtId="0" fontId="14" fillId="0" borderId="65" xfId="0" applyFont="1" applyBorder="1" applyAlignment="1" applyProtection="1">
      <alignment horizontal="center" vertical="center" shrinkToFit="1"/>
      <protection hidden="1"/>
    </xf>
    <xf numFmtId="0" fontId="11" fillId="2" borderId="39" xfId="0" applyFont="1" applyFill="1" applyBorder="1" applyAlignment="1" applyProtection="1">
      <alignment horizontal="center" vertical="center" shrinkToFit="1"/>
      <protection hidden="1"/>
    </xf>
    <xf numFmtId="0" fontId="11" fillId="2" borderId="40" xfId="0" applyFont="1" applyFill="1" applyBorder="1" applyAlignment="1" applyProtection="1">
      <alignment horizontal="center" vertical="center" shrinkToFit="1"/>
      <protection hidden="1"/>
    </xf>
    <xf numFmtId="0" fontId="11" fillId="2" borderId="41" xfId="0" applyFont="1" applyFill="1" applyBorder="1" applyAlignment="1" applyProtection="1">
      <alignment horizontal="center" vertical="center" shrinkToFit="1"/>
      <protection hidden="1"/>
    </xf>
    <xf numFmtId="0" fontId="11" fillId="2" borderId="42" xfId="0" applyFont="1" applyFill="1" applyBorder="1" applyAlignment="1" applyProtection="1">
      <alignment horizontal="center" vertical="center" shrinkToFit="1"/>
      <protection hidden="1"/>
    </xf>
    <xf numFmtId="0" fontId="11" fillId="2" borderId="7" xfId="0" applyFont="1" applyFill="1" applyBorder="1" applyAlignment="1" applyProtection="1">
      <alignment horizontal="center" vertical="center" shrinkToFit="1"/>
      <protection hidden="1"/>
    </xf>
    <xf numFmtId="0" fontId="11" fillId="0" borderId="0" xfId="0" applyFont="1" applyAlignment="1" applyProtection="1">
      <alignment horizontal="center" vertical="top" shrinkToFit="1"/>
      <protection hidden="1"/>
    </xf>
    <xf numFmtId="0" fontId="14" fillId="0" borderId="8" xfId="0" applyFont="1" applyBorder="1" applyAlignment="1" applyProtection="1">
      <alignment horizontal="center" shrinkToFit="1"/>
      <protection hidden="1"/>
    </xf>
    <xf numFmtId="0" fontId="14" fillId="0" borderId="15" xfId="0" applyFont="1" applyBorder="1" applyAlignment="1" applyProtection="1">
      <alignment horizontal="center" shrinkToFit="1"/>
      <protection hidden="1"/>
    </xf>
    <xf numFmtId="0" fontId="14" fillId="0" borderId="14" xfId="0" applyFont="1" applyBorder="1" applyAlignment="1" applyProtection="1">
      <alignment horizontal="center" shrinkToFit="1"/>
      <protection hidden="1"/>
    </xf>
    <xf numFmtId="0" fontId="14" fillId="0" borderId="7" xfId="0" applyFont="1" applyBorder="1" applyAlignment="1" applyProtection="1">
      <alignment horizontal="left" shrinkToFit="1"/>
      <protection hidden="1"/>
    </xf>
    <xf numFmtId="0" fontId="14" fillId="0" borderId="43" xfId="0" applyFont="1" applyBorder="1" applyAlignment="1" applyProtection="1">
      <alignment horizontal="left" shrinkToFit="1"/>
      <protection hidden="1"/>
    </xf>
    <xf numFmtId="0" fontId="14" fillId="0" borderId="10" xfId="0" applyFont="1" applyBorder="1" applyAlignment="1" applyProtection="1">
      <alignment horizontal="left" shrinkToFit="1"/>
      <protection hidden="1"/>
    </xf>
    <xf numFmtId="0" fontId="14" fillId="0" borderId="45" xfId="0" applyFont="1" applyBorder="1" applyAlignment="1" applyProtection="1">
      <alignment horizontal="left" shrinkToFit="1"/>
      <protection hidden="1"/>
    </xf>
    <xf numFmtId="0" fontId="14" fillId="2" borderId="14" xfId="0" applyFont="1" applyFill="1" applyBorder="1" applyAlignment="1" applyProtection="1">
      <alignment horizontal="right" vertical="center" shrinkToFit="1"/>
      <protection hidden="1"/>
    </xf>
    <xf numFmtId="0" fontId="14" fillId="2" borderId="8" xfId="0" applyFont="1" applyFill="1" applyBorder="1" applyAlignment="1" applyProtection="1">
      <alignment horizontal="right" vertical="center" shrinkToFit="1"/>
      <protection hidden="1"/>
    </xf>
    <xf numFmtId="0" fontId="11" fillId="2" borderId="8" xfId="0" applyFont="1" applyFill="1" applyBorder="1" applyAlignment="1" applyProtection="1">
      <alignment horizontal="center" vertical="center" shrinkToFit="1"/>
      <protection hidden="1"/>
    </xf>
    <xf numFmtId="0" fontId="11" fillId="2" borderId="15" xfId="0" applyFont="1" applyFill="1" applyBorder="1" applyAlignment="1" applyProtection="1">
      <alignment horizontal="center" vertical="center" shrinkToFit="1"/>
      <protection hidden="1"/>
    </xf>
    <xf numFmtId="0" fontId="14" fillId="0" borderId="71" xfId="0" applyFont="1" applyBorder="1" applyAlignment="1" applyProtection="1">
      <alignment horizontal="center" vertical="center" shrinkToFit="1"/>
      <protection hidden="1"/>
    </xf>
    <xf numFmtId="0" fontId="14" fillId="0" borderId="60" xfId="0" applyFont="1" applyBorder="1" applyAlignment="1" applyProtection="1">
      <alignment horizontal="center" vertical="center" shrinkToFit="1"/>
      <protection hidden="1"/>
    </xf>
    <xf numFmtId="0" fontId="14" fillId="0" borderId="48" xfId="0" applyFont="1" applyBorder="1" applyAlignment="1" applyProtection="1">
      <alignment horizontal="center" vertical="center" shrinkToFit="1"/>
      <protection hidden="1"/>
    </xf>
    <xf numFmtId="0" fontId="14" fillId="0" borderId="62" xfId="0" applyFont="1" applyBorder="1" applyAlignment="1" applyProtection="1">
      <alignment horizontal="center" vertical="center" shrinkToFit="1"/>
      <protection hidden="1"/>
    </xf>
    <xf numFmtId="0" fontId="14" fillId="0" borderId="63" xfId="0" applyFont="1" applyBorder="1" applyAlignment="1" applyProtection="1">
      <alignment horizontal="center" vertical="center" shrinkToFit="1"/>
      <protection hidden="1"/>
    </xf>
    <xf numFmtId="0" fontId="14" fillId="0" borderId="0" xfId="0" applyFont="1" applyAlignment="1" applyProtection="1">
      <alignment horizontal="center" shrinkToFit="1"/>
      <protection hidden="1"/>
    </xf>
    <xf numFmtId="14" fontId="14" fillId="0" borderId="0" xfId="0" applyNumberFormat="1" applyFont="1" applyAlignment="1" applyProtection="1">
      <alignment horizontal="left" shrinkToFit="1"/>
      <protection hidden="1"/>
    </xf>
    <xf numFmtId="0" fontId="11" fillId="2" borderId="18" xfId="0" applyFont="1" applyFill="1" applyBorder="1" applyAlignment="1" applyProtection="1">
      <alignment horizontal="center" vertical="center" shrinkToFit="1"/>
      <protection hidden="1"/>
    </xf>
    <xf numFmtId="0" fontId="11" fillId="2" borderId="66" xfId="0" applyFont="1" applyFill="1" applyBorder="1" applyAlignment="1" applyProtection="1">
      <alignment horizontal="center" vertical="center" shrinkToFit="1"/>
      <protection hidden="1"/>
    </xf>
    <xf numFmtId="0" fontId="11" fillId="2" borderId="67" xfId="0" applyFont="1" applyFill="1" applyBorder="1" applyAlignment="1" applyProtection="1">
      <alignment horizontal="center" vertical="center" shrinkToFit="1"/>
      <protection hidden="1"/>
    </xf>
    <xf numFmtId="0" fontId="11" fillId="2" borderId="61" xfId="0" applyFont="1" applyFill="1" applyBorder="1" applyAlignment="1" applyProtection="1">
      <alignment horizontal="center" vertical="center" shrinkToFit="1"/>
      <protection hidden="1"/>
    </xf>
    <xf numFmtId="0" fontId="11" fillId="2" borderId="49" xfId="0" applyFont="1" applyFill="1" applyBorder="1" applyAlignment="1" applyProtection="1">
      <alignment horizontal="center" vertical="center" wrapText="1" shrinkToFit="1"/>
      <protection hidden="1"/>
    </xf>
    <xf numFmtId="0" fontId="16" fillId="0" borderId="57" xfId="0" applyFont="1" applyBorder="1" applyProtection="1">
      <protection hidden="1"/>
    </xf>
    <xf numFmtId="0" fontId="16" fillId="0" borderId="51" xfId="0" applyFont="1" applyBorder="1" applyProtection="1">
      <protection hidden="1"/>
    </xf>
    <xf numFmtId="0" fontId="16" fillId="0" borderId="58" xfId="0" applyFont="1" applyBorder="1" applyProtection="1">
      <protection hidden="1"/>
    </xf>
    <xf numFmtId="0" fontId="11" fillId="2" borderId="14" xfId="0" applyFont="1" applyFill="1" applyBorder="1" applyAlignment="1" applyProtection="1">
      <alignment horizontal="center" wrapText="1" shrinkToFit="1"/>
      <protection hidden="1"/>
    </xf>
    <xf numFmtId="0" fontId="11" fillId="2" borderId="14" xfId="0" applyFont="1" applyFill="1" applyBorder="1" applyAlignment="1" applyProtection="1">
      <alignment horizontal="center" shrinkToFit="1"/>
      <protection hidden="1"/>
    </xf>
    <xf numFmtId="0" fontId="14" fillId="0" borderId="73" xfId="0" applyFont="1" applyBorder="1" applyAlignment="1" applyProtection="1">
      <alignment horizontal="center" vertical="center" shrinkToFit="1"/>
      <protection hidden="1"/>
    </xf>
    <xf numFmtId="0" fontId="14" fillId="0" borderId="74" xfId="0" applyFont="1" applyBorder="1" applyAlignment="1" applyProtection="1">
      <alignment horizontal="center" vertical="center" shrinkToFit="1"/>
      <protection hidden="1"/>
    </xf>
    <xf numFmtId="0" fontId="11" fillId="0" borderId="31" xfId="0" applyFont="1" applyBorder="1" applyAlignment="1" applyProtection="1">
      <alignment horizontal="right" vertical="center" shrinkToFit="1"/>
      <protection hidden="1"/>
    </xf>
    <xf numFmtId="0" fontId="11" fillId="0" borderId="3" xfId="0" applyFont="1" applyBorder="1" applyAlignment="1" applyProtection="1">
      <alignment horizontal="right" vertical="center" shrinkToFit="1"/>
      <protection hidden="1"/>
    </xf>
    <xf numFmtId="0" fontId="11" fillId="2" borderId="8" xfId="0" applyFont="1" applyFill="1" applyBorder="1" applyAlignment="1" applyProtection="1">
      <alignment horizontal="center" vertical="center" wrapText="1" shrinkToFit="1"/>
      <protection hidden="1"/>
    </xf>
    <xf numFmtId="0" fontId="11" fillId="0" borderId="33" xfId="0" applyFont="1" applyBorder="1" applyAlignment="1" applyProtection="1">
      <alignment horizontal="right" vertical="center" shrinkToFit="1"/>
      <protection hidden="1"/>
    </xf>
    <xf numFmtId="0" fontId="11" fillId="0" borderId="34" xfId="0" applyFont="1" applyBorder="1" applyAlignment="1" applyProtection="1">
      <alignment horizontal="right" vertical="center" shrinkToFit="1"/>
      <protection hidden="1"/>
    </xf>
    <xf numFmtId="0" fontId="11" fillId="0" borderId="75" xfId="0" applyFont="1" applyBorder="1" applyAlignment="1" applyProtection="1">
      <alignment horizontal="left" vertical="center" shrinkToFit="1"/>
      <protection hidden="1"/>
    </xf>
    <xf numFmtId="0" fontId="13" fillId="0" borderId="0" xfId="0" applyFont="1" applyAlignment="1" applyProtection="1">
      <alignment horizontal="center" vertical="center" shrinkToFit="1"/>
      <protection hidden="1"/>
    </xf>
    <xf numFmtId="0" fontId="13" fillId="0" borderId="1" xfId="0" applyFont="1" applyBorder="1" applyAlignment="1" applyProtection="1">
      <alignment horizontal="center" shrinkToFit="1"/>
      <protection hidden="1"/>
    </xf>
    <xf numFmtId="0" fontId="11" fillId="2" borderId="19" xfId="1" applyFont="1" applyFill="1" applyBorder="1" applyAlignment="1" applyProtection="1">
      <alignment horizontal="center" vertical="center" shrinkToFit="1"/>
      <protection hidden="1"/>
    </xf>
    <xf numFmtId="0" fontId="11" fillId="2" borderId="20" xfId="1" applyFont="1" applyFill="1" applyBorder="1" applyAlignment="1" applyProtection="1">
      <alignment horizontal="center" vertical="center" shrinkToFit="1"/>
      <protection hidden="1"/>
    </xf>
    <xf numFmtId="0" fontId="11" fillId="2" borderId="22" xfId="1" applyFont="1" applyFill="1" applyBorder="1" applyAlignment="1" applyProtection="1">
      <alignment horizontal="center" vertical="center" shrinkToFit="1"/>
      <protection hidden="1"/>
    </xf>
    <xf numFmtId="0" fontId="11" fillId="2" borderId="14" xfId="0" applyFont="1" applyFill="1" applyBorder="1" applyAlignment="1" applyProtection="1">
      <alignment horizontal="center" vertical="center" wrapText="1" shrinkToFit="1"/>
      <protection hidden="1"/>
    </xf>
    <xf numFmtId="0" fontId="11" fillId="2" borderId="14" xfId="0" applyFont="1" applyFill="1" applyBorder="1" applyAlignment="1" applyProtection="1">
      <alignment horizontal="center" vertical="center" shrinkToFit="1"/>
      <protection hidden="1"/>
    </xf>
    <xf numFmtId="0" fontId="11" fillId="0" borderId="26" xfId="0" applyFont="1" applyBorder="1" applyAlignment="1" applyProtection="1">
      <alignment horizontal="right" shrinkToFit="1"/>
      <protection hidden="1"/>
    </xf>
    <xf numFmtId="0" fontId="11" fillId="0" borderId="27" xfId="0" applyFont="1" applyBorder="1" applyAlignment="1" applyProtection="1">
      <alignment horizontal="right" shrinkToFit="1"/>
      <protection hidden="1"/>
    </xf>
    <xf numFmtId="0" fontId="14" fillId="0" borderId="8" xfId="0" applyFont="1" applyBorder="1" applyAlignment="1" applyProtection="1">
      <alignment horizontal="center" vertical="center" shrinkToFit="1"/>
      <protection hidden="1"/>
    </xf>
    <xf numFmtId="0" fontId="14" fillId="0" borderId="15" xfId="0" applyFont="1" applyBorder="1" applyAlignment="1" applyProtection="1">
      <alignment horizontal="center" vertical="center" shrinkToFit="1"/>
      <protection hidden="1"/>
    </xf>
    <xf numFmtId="0" fontId="11" fillId="0" borderId="0" xfId="0" applyFont="1" applyAlignment="1" applyProtection="1">
      <alignment horizontal="center" wrapText="1" shrinkToFit="1"/>
      <protection hidden="1"/>
    </xf>
    <xf numFmtId="0" fontId="11" fillId="0" borderId="0" xfId="0" applyFont="1" applyAlignment="1" applyProtection="1">
      <alignment horizontal="center" shrinkToFit="1"/>
      <protection hidden="1"/>
    </xf>
    <xf numFmtId="0" fontId="15" fillId="0" borderId="9" xfId="0" applyFont="1" applyBorder="1" applyAlignment="1" applyProtection="1">
      <alignment horizontal="left" vertical="center" shrinkToFit="1"/>
      <protection hidden="1"/>
    </xf>
    <xf numFmtId="0" fontId="15" fillId="0" borderId="38" xfId="0" applyFont="1" applyBorder="1" applyAlignment="1" applyProtection="1">
      <alignment horizontal="left" vertical="center" shrinkToFit="1"/>
      <protection hidden="1"/>
    </xf>
    <xf numFmtId="0" fontId="15" fillId="0" borderId="46" xfId="0" applyFont="1" applyBorder="1" applyAlignment="1" applyProtection="1">
      <alignment horizontal="left" vertical="center" shrinkToFit="1"/>
      <protection hidden="1"/>
    </xf>
    <xf numFmtId="0" fontId="11" fillId="2" borderId="49" xfId="0" applyFont="1" applyFill="1" applyBorder="1" applyAlignment="1" applyProtection="1">
      <alignment horizontal="center" vertical="center" shrinkToFit="1"/>
      <protection hidden="1"/>
    </xf>
    <xf numFmtId="0" fontId="11" fillId="2" borderId="53" xfId="0" applyFont="1" applyFill="1" applyBorder="1" applyAlignment="1" applyProtection="1">
      <alignment horizontal="center" vertical="center" shrinkToFit="1"/>
      <protection hidden="1"/>
    </xf>
    <xf numFmtId="0" fontId="11" fillId="2" borderId="51" xfId="0" applyFont="1" applyFill="1" applyBorder="1" applyAlignment="1" applyProtection="1">
      <alignment horizontal="center" vertical="center" shrinkToFit="1"/>
      <protection hidden="1"/>
    </xf>
    <xf numFmtId="0" fontId="11" fillId="2" borderId="54" xfId="0" applyFont="1" applyFill="1" applyBorder="1" applyAlignment="1" applyProtection="1">
      <alignment horizontal="center" vertical="center" shrinkToFit="1"/>
      <protection hidden="1"/>
    </xf>
    <xf numFmtId="0" fontId="11" fillId="2" borderId="55" xfId="0" applyFont="1" applyFill="1" applyBorder="1" applyAlignment="1" applyProtection="1">
      <alignment horizontal="center" shrinkToFit="1"/>
      <protection hidden="1"/>
    </xf>
    <xf numFmtId="0" fontId="11" fillId="2" borderId="53" xfId="0" applyFont="1" applyFill="1" applyBorder="1" applyAlignment="1" applyProtection="1">
      <alignment horizontal="center" shrinkToFit="1"/>
      <protection hidden="1"/>
    </xf>
    <xf numFmtId="0" fontId="11" fillId="2" borderId="50" xfId="0" applyFont="1" applyFill="1" applyBorder="1" applyAlignment="1" applyProtection="1">
      <alignment horizontal="center" shrinkToFit="1"/>
      <protection hidden="1"/>
    </xf>
    <xf numFmtId="0" fontId="11" fillId="2" borderId="56" xfId="0" applyFont="1" applyFill="1" applyBorder="1" applyAlignment="1" applyProtection="1">
      <alignment horizontal="center" shrinkToFit="1"/>
      <protection hidden="1"/>
    </xf>
    <xf numFmtId="0" fontId="11" fillId="2" borderId="54" xfId="0" applyFont="1" applyFill="1" applyBorder="1" applyAlignment="1" applyProtection="1">
      <alignment horizontal="center" shrinkToFit="1"/>
      <protection hidden="1"/>
    </xf>
    <xf numFmtId="0" fontId="11" fillId="2" borderId="52" xfId="0" applyFont="1" applyFill="1" applyBorder="1" applyAlignment="1" applyProtection="1">
      <alignment horizontal="center" shrinkToFit="1"/>
      <protection hidden="1"/>
    </xf>
    <xf numFmtId="0" fontId="11" fillId="2" borderId="47" xfId="0" applyFont="1" applyFill="1" applyBorder="1" applyAlignment="1" applyProtection="1">
      <alignment horizontal="center" vertical="center" shrinkToFit="1"/>
      <protection hidden="1"/>
    </xf>
    <xf numFmtId="14" fontId="14" fillId="0" borderId="9" xfId="0" applyNumberFormat="1" applyFont="1" applyBorder="1" applyAlignment="1" applyProtection="1">
      <alignment horizontal="left" vertical="center" shrinkToFit="1"/>
      <protection hidden="1"/>
    </xf>
    <xf numFmtId="14" fontId="14" fillId="0" borderId="38" xfId="0" applyNumberFormat="1" applyFont="1" applyBorder="1" applyAlignment="1" applyProtection="1">
      <alignment horizontal="left" vertical="center" shrinkToFit="1"/>
      <protection hidden="1"/>
    </xf>
    <xf numFmtId="14" fontId="14" fillId="0" borderId="46" xfId="0" applyNumberFormat="1" applyFont="1" applyBorder="1" applyAlignment="1" applyProtection="1">
      <alignment horizontal="left" vertical="center" shrinkToFit="1"/>
      <protection hidden="1"/>
    </xf>
    <xf numFmtId="0" fontId="11" fillId="2" borderId="62" xfId="0" applyFont="1" applyFill="1" applyBorder="1" applyAlignment="1" applyProtection="1">
      <alignment horizontal="center" vertical="center" shrinkToFit="1"/>
      <protection hidden="1"/>
    </xf>
    <xf numFmtId="0" fontId="11" fillId="2" borderId="63" xfId="0" applyFont="1" applyFill="1" applyBorder="1" applyAlignment="1" applyProtection="1">
      <alignment horizontal="center" vertical="center" shrinkToFit="1"/>
      <protection hidden="1"/>
    </xf>
    <xf numFmtId="14" fontId="14" fillId="0" borderId="24" xfId="0" applyNumberFormat="1" applyFont="1" applyBorder="1" applyAlignment="1" applyProtection="1">
      <alignment horizontal="left" shrinkToFit="1"/>
      <protection hidden="1"/>
    </xf>
    <xf numFmtId="0" fontId="11" fillId="2" borderId="55" xfId="0" applyFont="1" applyFill="1" applyBorder="1" applyAlignment="1" applyProtection="1">
      <alignment horizontal="center" vertical="center" shrinkToFit="1"/>
      <protection hidden="1"/>
    </xf>
    <xf numFmtId="0" fontId="11" fillId="2" borderId="50" xfId="0" applyFont="1" applyFill="1" applyBorder="1" applyAlignment="1" applyProtection="1">
      <alignment horizontal="center" vertical="center" shrinkToFit="1"/>
      <protection hidden="1"/>
    </xf>
    <xf numFmtId="0" fontId="11" fillId="2" borderId="56" xfId="0" applyFont="1" applyFill="1" applyBorder="1" applyAlignment="1" applyProtection="1">
      <alignment horizontal="center" vertical="center" shrinkToFit="1"/>
      <protection hidden="1"/>
    </xf>
    <xf numFmtId="0" fontId="11" fillId="2" borderId="52" xfId="0" applyFont="1" applyFill="1" applyBorder="1" applyAlignment="1" applyProtection="1">
      <alignment horizontal="center" vertical="center" shrinkToFit="1"/>
      <protection hidden="1"/>
    </xf>
    <xf numFmtId="0" fontId="11" fillId="2" borderId="57" xfId="0" applyFont="1" applyFill="1" applyBorder="1" applyAlignment="1" applyProtection="1">
      <alignment horizontal="center" vertical="center" shrinkToFit="1"/>
      <protection hidden="1"/>
    </xf>
    <xf numFmtId="0" fontId="11" fillId="2" borderId="58" xfId="0" applyFont="1" applyFill="1" applyBorder="1" applyAlignment="1" applyProtection="1">
      <alignment horizontal="center" vertical="center" shrinkToFit="1"/>
      <protection hidden="1"/>
    </xf>
    <xf numFmtId="0" fontId="14" fillId="0" borderId="9" xfId="0" applyFont="1" applyBorder="1" applyAlignment="1" applyProtection="1">
      <alignment horizontal="left" shrinkToFit="1"/>
      <protection hidden="1"/>
    </xf>
    <xf numFmtId="0" fontId="14" fillId="0" borderId="38" xfId="0" applyFont="1" applyBorder="1" applyAlignment="1" applyProtection="1">
      <alignment horizontal="left" shrinkToFit="1"/>
      <protection hidden="1"/>
    </xf>
    <xf numFmtId="0" fontId="14" fillId="0" borderId="46" xfId="0" applyFont="1" applyBorder="1" applyAlignment="1" applyProtection="1">
      <alignment horizontal="left" shrinkToFit="1"/>
      <protection hidden="1"/>
    </xf>
    <xf numFmtId="0" fontId="14" fillId="0" borderId="9" xfId="0" applyFont="1" applyBorder="1" applyAlignment="1" applyProtection="1">
      <alignment horizontal="center" shrinkToFit="1"/>
      <protection hidden="1"/>
    </xf>
    <xf numFmtId="0" fontId="14" fillId="0" borderId="38" xfId="0" applyFont="1" applyBorder="1" applyAlignment="1" applyProtection="1">
      <alignment horizontal="center" shrinkToFit="1"/>
      <protection hidden="1"/>
    </xf>
    <xf numFmtId="0" fontId="14" fillId="0" borderId="46" xfId="0" applyFont="1" applyBorder="1" applyAlignment="1" applyProtection="1">
      <alignment horizontal="center" shrinkToFit="1"/>
      <protection hidden="1"/>
    </xf>
    <xf numFmtId="0" fontId="14" fillId="0" borderId="40" xfId="0" applyFont="1" applyBorder="1" applyAlignment="1" applyProtection="1">
      <alignment horizontal="left" shrinkToFit="1"/>
      <protection hidden="1"/>
    </xf>
    <xf numFmtId="0" fontId="14" fillId="0" borderId="41" xfId="0" applyFont="1" applyBorder="1" applyAlignment="1" applyProtection="1">
      <alignment horizontal="left" shrinkToFit="1"/>
      <protection hidden="1"/>
    </xf>
    <xf numFmtId="0" fontId="14" fillId="0" borderId="68" xfId="0" applyFont="1" applyBorder="1" applyAlignment="1" applyProtection="1">
      <alignment horizontal="center" vertical="center" shrinkToFit="1"/>
      <protection hidden="1"/>
    </xf>
    <xf numFmtId="0" fontId="14" fillId="0" borderId="69" xfId="0" applyFont="1" applyBorder="1" applyAlignment="1" applyProtection="1">
      <alignment horizontal="center" vertical="center" shrinkToFit="1"/>
      <protection hidden="1"/>
    </xf>
    <xf numFmtId="0" fontId="11" fillId="2" borderId="21" xfId="0" applyFont="1" applyFill="1" applyBorder="1" applyAlignment="1" applyProtection="1">
      <alignment horizontal="center" vertical="center" shrinkToFit="1"/>
      <protection hidden="1"/>
    </xf>
    <xf numFmtId="0" fontId="11" fillId="2" borderId="59" xfId="0" applyFont="1" applyFill="1" applyBorder="1" applyAlignment="1" applyProtection="1">
      <alignment horizontal="center" vertical="center" shrinkToFit="1"/>
      <protection hidden="1"/>
    </xf>
    <xf numFmtId="0" fontId="11" fillId="2" borderId="60" xfId="0" applyFont="1" applyFill="1" applyBorder="1" applyAlignment="1" applyProtection="1">
      <alignment horizontal="center" vertical="center" shrinkToFit="1"/>
      <protection hidden="1"/>
    </xf>
    <xf numFmtId="0" fontId="11" fillId="2" borderId="48" xfId="0" applyFont="1" applyFill="1" applyBorder="1" applyAlignment="1" applyProtection="1">
      <alignment horizontal="center" vertical="center" shrinkToFit="1"/>
      <protection hidden="1"/>
    </xf>
    <xf numFmtId="0" fontId="14" fillId="0" borderId="72" xfId="0" applyFont="1" applyBorder="1" applyAlignment="1" applyProtection="1">
      <alignment horizontal="center" vertical="center" shrinkToFit="1"/>
      <protection hidden="1"/>
    </xf>
    <xf numFmtId="0" fontId="11" fillId="2" borderId="64" xfId="0" applyFont="1" applyFill="1" applyBorder="1" applyAlignment="1" applyProtection="1">
      <alignment horizontal="center" vertical="center" shrinkToFit="1"/>
      <protection hidden="1"/>
    </xf>
    <xf numFmtId="0" fontId="14" fillId="0" borderId="64" xfId="0" applyFont="1" applyBorder="1" applyAlignment="1" applyProtection="1">
      <alignment horizontal="center" vertical="center" shrinkToFit="1"/>
      <protection hidden="1"/>
    </xf>
    <xf numFmtId="0" fontId="14" fillId="0" borderId="70" xfId="0" applyFont="1" applyBorder="1" applyAlignment="1" applyProtection="1">
      <alignment horizontal="center" vertical="center" shrinkToFit="1"/>
      <protection hidden="1"/>
    </xf>
    <xf numFmtId="0" fontId="14" fillId="0" borderId="8" xfId="0" applyFont="1" applyBorder="1" applyAlignment="1" applyProtection="1">
      <alignment horizontal="left" shrinkToFit="1"/>
      <protection hidden="1"/>
    </xf>
    <xf numFmtId="0" fontId="13" fillId="0" borderId="0" xfId="0" applyFont="1" applyAlignment="1" applyProtection="1">
      <alignment horizontal="center" shrinkToFit="1"/>
      <protection hidden="1"/>
    </xf>
    <xf numFmtId="0" fontId="14" fillId="0" borderId="21" xfId="0" applyFont="1" applyBorder="1" applyAlignment="1" applyProtection="1">
      <alignment horizontal="center" shrinkToFit="1"/>
      <protection hidden="1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Köprü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73A9DB"/>
      <color rgb="FF4E93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36879</xdr:colOff>
      <xdr:row>2</xdr:row>
      <xdr:rowOff>0</xdr:rowOff>
    </xdr:from>
    <xdr:to>
      <xdr:col>14</xdr:col>
      <xdr:colOff>716131</xdr:colOff>
      <xdr:row>8</xdr:row>
      <xdr:rowOff>55228</xdr:rowOff>
    </xdr:to>
    <xdr:pic>
      <xdr:nvPicPr>
        <xdr:cNvPr id="2" name="Resim 1" descr="BANDIRMA ONYEDİ EYLÜL ÜNİVERSİTESİ">
          <a:extLst>
            <a:ext uri="{FF2B5EF4-FFF2-40B4-BE49-F238E27FC236}">
              <a16:creationId xmlns:a16="http://schemas.microsoft.com/office/drawing/2014/main" id="{49ED6422-9BCD-4B78-8A86-65A679132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2058" y="1034143"/>
          <a:ext cx="1550109" cy="14703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28</xdr:col>
      <xdr:colOff>0</xdr:colOff>
      <xdr:row>10</xdr:row>
      <xdr:rowOff>0</xdr:rowOff>
    </xdr:from>
    <xdr:ext cx="184731" cy="264560"/>
    <xdr:sp macro="" textlink="">
      <xdr:nvSpPr>
        <xdr:cNvPr id="3" name="Metin kutusu 2">
          <a:extLst>
            <a:ext uri="{FF2B5EF4-FFF2-40B4-BE49-F238E27FC236}">
              <a16:creationId xmlns:a16="http://schemas.microsoft.com/office/drawing/2014/main" id="{8E823FF5-6F95-4261-8973-196942054633}"/>
            </a:ext>
          </a:extLst>
        </xdr:cNvPr>
        <xdr:cNvSpPr txBox="1"/>
      </xdr:nvSpPr>
      <xdr:spPr>
        <a:xfrm>
          <a:off x="8382000" y="624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28</xdr:col>
      <xdr:colOff>0</xdr:colOff>
      <xdr:row>30</xdr:row>
      <xdr:rowOff>0</xdr:rowOff>
    </xdr:from>
    <xdr:ext cx="184731" cy="264560"/>
    <xdr:sp macro="" textlink="">
      <xdr:nvSpPr>
        <xdr:cNvPr id="5" name="Metin kutusu 4">
          <a:extLst>
            <a:ext uri="{FF2B5EF4-FFF2-40B4-BE49-F238E27FC236}">
              <a16:creationId xmlns:a16="http://schemas.microsoft.com/office/drawing/2014/main" id="{25A1FA02-52E6-475C-83CC-F40C36C65F8A}"/>
            </a:ext>
          </a:extLst>
        </xdr:cNvPr>
        <xdr:cNvSpPr txBox="1"/>
      </xdr:nvSpPr>
      <xdr:spPr>
        <a:xfrm>
          <a:off x="15582900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28</xdr:col>
      <xdr:colOff>0</xdr:colOff>
      <xdr:row>49</xdr:row>
      <xdr:rowOff>0</xdr:rowOff>
    </xdr:from>
    <xdr:ext cx="184731" cy="264560"/>
    <xdr:sp macro="" textlink="">
      <xdr:nvSpPr>
        <xdr:cNvPr id="6" name="Metin kutusu 5">
          <a:extLst>
            <a:ext uri="{FF2B5EF4-FFF2-40B4-BE49-F238E27FC236}">
              <a16:creationId xmlns:a16="http://schemas.microsoft.com/office/drawing/2014/main" id="{D66B0658-CB25-4FD6-AD57-1B23558D0269}"/>
            </a:ext>
          </a:extLst>
        </xdr:cNvPr>
        <xdr:cNvSpPr txBox="1"/>
      </xdr:nvSpPr>
      <xdr:spPr>
        <a:xfrm>
          <a:off x="15544800" y="426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36880</xdr:colOff>
      <xdr:row>1</xdr:row>
      <xdr:rowOff>449034</xdr:rowOff>
    </xdr:from>
    <xdr:to>
      <xdr:col>14</xdr:col>
      <xdr:colOff>836737</xdr:colOff>
      <xdr:row>8</xdr:row>
      <xdr:rowOff>149677</xdr:rowOff>
    </xdr:to>
    <xdr:pic>
      <xdr:nvPicPr>
        <xdr:cNvPr id="2" name="Resim 1" descr="BANDIRMA ONYEDİ EYLÜL ÜNİVERSİTESİ">
          <a:extLst>
            <a:ext uri="{FF2B5EF4-FFF2-40B4-BE49-F238E27FC236}">
              <a16:creationId xmlns:a16="http://schemas.microsoft.com/office/drawing/2014/main" id="{6F254D47-C7A4-46A1-BB68-DE8557050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5023" y="993320"/>
          <a:ext cx="1670714" cy="1605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28</xdr:col>
      <xdr:colOff>0</xdr:colOff>
      <xdr:row>10</xdr:row>
      <xdr:rowOff>0</xdr:rowOff>
    </xdr:from>
    <xdr:ext cx="184731" cy="264560"/>
    <xdr:sp macro="" textlink="">
      <xdr:nvSpPr>
        <xdr:cNvPr id="3" name="Metin kutusu 2">
          <a:extLst>
            <a:ext uri="{FF2B5EF4-FFF2-40B4-BE49-F238E27FC236}">
              <a16:creationId xmlns:a16="http://schemas.microsoft.com/office/drawing/2014/main" id="{C9883521-0527-4C76-A6C2-95B7F9913DA0}"/>
            </a:ext>
          </a:extLst>
        </xdr:cNvPr>
        <xdr:cNvSpPr txBox="1"/>
      </xdr:nvSpPr>
      <xdr:spPr>
        <a:xfrm>
          <a:off x="22259925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28</xdr:col>
      <xdr:colOff>0</xdr:colOff>
      <xdr:row>30</xdr:row>
      <xdr:rowOff>0</xdr:rowOff>
    </xdr:from>
    <xdr:ext cx="184731" cy="264560"/>
    <xdr:sp macro="" textlink="">
      <xdr:nvSpPr>
        <xdr:cNvPr id="4" name="Metin kutusu 3">
          <a:extLst>
            <a:ext uri="{FF2B5EF4-FFF2-40B4-BE49-F238E27FC236}">
              <a16:creationId xmlns:a16="http://schemas.microsoft.com/office/drawing/2014/main" id="{185BFDDB-EC2A-4AB4-A883-D3BCF8841A6B}"/>
            </a:ext>
          </a:extLst>
        </xdr:cNvPr>
        <xdr:cNvSpPr txBox="1"/>
      </xdr:nvSpPr>
      <xdr:spPr>
        <a:xfrm>
          <a:off x="22259925" y="681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28</xdr:col>
      <xdr:colOff>0</xdr:colOff>
      <xdr:row>49</xdr:row>
      <xdr:rowOff>0</xdr:rowOff>
    </xdr:from>
    <xdr:ext cx="184731" cy="264560"/>
    <xdr:sp macro="" textlink="">
      <xdr:nvSpPr>
        <xdr:cNvPr id="5" name="Metin kutusu 4">
          <a:extLst>
            <a:ext uri="{FF2B5EF4-FFF2-40B4-BE49-F238E27FC236}">
              <a16:creationId xmlns:a16="http://schemas.microsoft.com/office/drawing/2014/main" id="{309C90D7-97DE-4705-ABA5-3C2DDDCA808B}"/>
            </a:ext>
          </a:extLst>
        </xdr:cNvPr>
        <xdr:cNvSpPr txBox="1"/>
      </xdr:nvSpPr>
      <xdr:spPr>
        <a:xfrm>
          <a:off x="22259925" y="1163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strateji.bandirma.edu.tr/Content/Web/Yuklemeler/Sayfa/Dosya/53/09f3272f-04e3-5aab-8b72-3726d41459da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120"/>
  <sheetViews>
    <sheetView showGridLines="0" tabSelected="1" view="pageBreakPreview" topLeftCell="A103" zoomScale="70" zoomScaleNormal="70" zoomScaleSheetLayoutView="70" zoomScalePageLayoutView="71" workbookViewId="0">
      <selection activeCell="T111" sqref="T111:V111"/>
    </sheetView>
  </sheetViews>
  <sheetFormatPr defaultRowHeight="15" x14ac:dyDescent="0.2"/>
  <cols>
    <col min="1" max="1" width="6.140625" style="29" customWidth="1"/>
    <col min="2" max="2" width="40.7109375" style="29" customWidth="1"/>
    <col min="3" max="3" width="10.7109375" style="29" customWidth="1"/>
    <col min="4" max="4" width="11.140625" style="29" customWidth="1"/>
    <col min="5" max="5" width="9.28515625" style="29" customWidth="1"/>
    <col min="6" max="6" width="11.140625" style="29" customWidth="1"/>
    <col min="7" max="7" width="10.5703125" style="29" customWidth="1"/>
    <col min="8" max="8" width="8.7109375" style="29" customWidth="1"/>
    <col min="9" max="9" width="9" style="29" customWidth="1"/>
    <col min="10" max="10" width="12.28515625" style="29" customWidth="1"/>
    <col min="11" max="11" width="10.85546875" style="29" customWidth="1"/>
    <col min="12" max="13" width="7" style="29" customWidth="1"/>
    <col min="14" max="14" width="6.140625" style="29" customWidth="1"/>
    <col min="15" max="15" width="15" style="29" customWidth="1"/>
    <col min="16" max="16" width="14.7109375" style="29" customWidth="1"/>
    <col min="17" max="17" width="10.5703125" style="29" customWidth="1"/>
    <col min="18" max="18" width="12.140625" style="29" customWidth="1"/>
    <col min="19" max="19" width="6.85546875" style="29" customWidth="1"/>
    <col min="20" max="20" width="15.28515625" style="29" customWidth="1"/>
    <col min="21" max="21" width="14.140625" style="29" customWidth="1"/>
    <col min="22" max="22" width="9.28515625" style="29" customWidth="1"/>
    <col min="23" max="24" width="12.7109375" style="29" customWidth="1"/>
    <col min="25" max="25" width="15.42578125" style="29" customWidth="1"/>
    <col min="26" max="26" width="19.7109375" style="29" customWidth="1"/>
    <col min="27" max="27" width="6.7109375" style="29" customWidth="1"/>
    <col min="28" max="28" width="7.85546875" style="29" customWidth="1"/>
    <col min="29" max="29" width="21" style="29" hidden="1" customWidth="1"/>
    <col min="30" max="30" width="24.42578125" style="29" hidden="1" customWidth="1"/>
    <col min="31" max="31" width="9.5703125" style="29" hidden="1" customWidth="1"/>
    <col min="32" max="32" width="19.140625" style="29" hidden="1" customWidth="1"/>
    <col min="33" max="34" width="19.140625" style="35" hidden="1" customWidth="1"/>
    <col min="35" max="35" width="20.85546875" style="29" hidden="1" customWidth="1"/>
    <col min="36" max="36" width="22.140625" style="29" hidden="1" customWidth="1"/>
    <col min="37" max="37" width="41.5703125" style="29" hidden="1" customWidth="1"/>
    <col min="38" max="38" width="10.5703125" style="29" hidden="1" customWidth="1"/>
    <col min="39" max="47" width="9.140625" style="29" hidden="1" customWidth="1"/>
    <col min="48" max="56" width="9.140625" style="29" customWidth="1"/>
    <col min="57" max="16384" width="9.140625" style="29"/>
  </cols>
  <sheetData>
    <row r="1" spans="1:37" ht="42.75" customHeight="1" x14ac:dyDescent="0.25">
      <c r="A1" s="191" t="s">
        <v>222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26"/>
      <c r="AD1" s="181" t="s">
        <v>14</v>
      </c>
      <c r="AE1" s="181"/>
      <c r="AF1" s="27"/>
      <c r="AG1" s="28"/>
      <c r="AH1" s="28"/>
      <c r="AK1" s="29" t="s">
        <v>47</v>
      </c>
    </row>
    <row r="2" spans="1:37" ht="38.25" customHeight="1" thickBot="1" x14ac:dyDescent="0.25">
      <c r="A2" s="143" t="s">
        <v>330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30"/>
      <c r="AD2" s="31"/>
      <c r="AE2" s="27"/>
      <c r="AF2" s="27"/>
      <c r="AG2" s="28"/>
      <c r="AH2" s="28"/>
    </row>
    <row r="3" spans="1:37" ht="19.5" customHeight="1" thickBot="1" x14ac:dyDescent="0.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98" t="s">
        <v>290</v>
      </c>
      <c r="U3" s="99"/>
      <c r="V3" s="99"/>
      <c r="W3" s="225"/>
      <c r="X3" s="225"/>
      <c r="Y3" s="225"/>
      <c r="Z3" s="225"/>
      <c r="AA3" s="225"/>
      <c r="AB3" s="226"/>
      <c r="AC3" s="30"/>
      <c r="AD3" s="27"/>
      <c r="AE3" s="27"/>
      <c r="AF3" s="27"/>
      <c r="AG3" s="28"/>
      <c r="AH3" s="28"/>
    </row>
    <row r="4" spans="1:37" ht="18" x14ac:dyDescent="0.25">
      <c r="A4" s="187" t="s">
        <v>0</v>
      </c>
      <c r="B4" s="188"/>
      <c r="C4" s="114" t="s">
        <v>320</v>
      </c>
      <c r="D4" s="115"/>
      <c r="E4" s="115"/>
      <c r="F4" s="115"/>
      <c r="G4" s="115"/>
      <c r="H4" s="115"/>
      <c r="I4" s="115"/>
      <c r="J4" s="116"/>
      <c r="K4" s="33"/>
      <c r="L4" s="33"/>
      <c r="M4" s="33"/>
      <c r="N4" s="33"/>
      <c r="O4" s="34"/>
      <c r="P4" s="33"/>
      <c r="Q4" s="33"/>
      <c r="R4" s="33"/>
      <c r="S4" s="33"/>
      <c r="T4" s="104" t="s">
        <v>230</v>
      </c>
      <c r="U4" s="105"/>
      <c r="V4" s="105"/>
      <c r="W4" s="147"/>
      <c r="X4" s="147"/>
      <c r="Y4" s="147"/>
      <c r="Z4" s="147"/>
      <c r="AA4" s="147"/>
      <c r="AB4" s="148"/>
      <c r="AI4" s="36">
        <f>IF(OR(W8=AD5,W8=AD6,W8=AD7),0,5)</f>
        <v>5</v>
      </c>
      <c r="AK4" s="29" t="s">
        <v>36</v>
      </c>
    </row>
    <row r="5" spans="1:37" ht="18" x14ac:dyDescent="0.25">
      <c r="A5" s="174" t="s">
        <v>1</v>
      </c>
      <c r="B5" s="175"/>
      <c r="C5" s="117" t="s">
        <v>288</v>
      </c>
      <c r="D5" s="118"/>
      <c r="E5" s="118"/>
      <c r="F5" s="118"/>
      <c r="G5" s="118"/>
      <c r="H5" s="118"/>
      <c r="I5" s="118"/>
      <c r="J5" s="119"/>
      <c r="K5" s="33"/>
      <c r="L5" s="33"/>
      <c r="M5" s="33"/>
      <c r="N5" s="33"/>
      <c r="O5" s="34"/>
      <c r="P5" s="33"/>
      <c r="Q5" s="33"/>
      <c r="R5" s="33"/>
      <c r="S5" s="33"/>
      <c r="T5" s="106" t="s">
        <v>269</v>
      </c>
      <c r="U5" s="107"/>
      <c r="V5" s="107"/>
      <c r="W5" s="147" t="s">
        <v>56</v>
      </c>
      <c r="X5" s="147"/>
      <c r="Y5" s="147"/>
      <c r="Z5" s="147"/>
      <c r="AA5" s="147"/>
      <c r="AB5" s="148"/>
      <c r="AD5" s="36" t="s">
        <v>15</v>
      </c>
      <c r="AG5" s="35" t="s">
        <v>15</v>
      </c>
    </row>
    <row r="6" spans="1:37" ht="18" x14ac:dyDescent="0.25">
      <c r="A6" s="174" t="s">
        <v>289</v>
      </c>
      <c r="B6" s="175"/>
      <c r="C6" s="120"/>
      <c r="D6" s="121"/>
      <c r="E6" s="121"/>
      <c r="F6" s="121"/>
      <c r="G6" s="121"/>
      <c r="H6" s="121"/>
      <c r="I6" s="121"/>
      <c r="J6" s="122"/>
      <c r="K6" s="37"/>
      <c r="L6" s="37"/>
      <c r="M6" s="37"/>
      <c r="N6" s="37"/>
      <c r="O6" s="54"/>
      <c r="P6" s="33"/>
      <c r="Q6" s="33"/>
      <c r="R6" s="33"/>
      <c r="S6" s="33"/>
      <c r="T6" s="106"/>
      <c r="U6" s="107"/>
      <c r="V6" s="107"/>
      <c r="W6" s="147" t="s">
        <v>21</v>
      </c>
      <c r="X6" s="147"/>
      <c r="Y6" s="147"/>
      <c r="Z6" s="147"/>
      <c r="AA6" s="147"/>
      <c r="AB6" s="148"/>
      <c r="AD6" s="36" t="s">
        <v>17</v>
      </c>
      <c r="AE6" s="36">
        <v>0</v>
      </c>
      <c r="AG6" s="35" t="s">
        <v>16</v>
      </c>
      <c r="AK6" s="29" t="s">
        <v>37</v>
      </c>
    </row>
    <row r="7" spans="1:37" ht="18" x14ac:dyDescent="0.25">
      <c r="A7" s="174" t="s">
        <v>63</v>
      </c>
      <c r="B7" s="175"/>
      <c r="C7" s="120" t="s">
        <v>28</v>
      </c>
      <c r="D7" s="121"/>
      <c r="E7" s="121"/>
      <c r="F7" s="121"/>
      <c r="G7" s="121"/>
      <c r="H7" s="121"/>
      <c r="I7" s="121"/>
      <c r="J7" s="122"/>
      <c r="K7" s="37"/>
      <c r="L7" s="37"/>
      <c r="M7" s="37"/>
      <c r="N7" s="37"/>
      <c r="O7" s="54"/>
      <c r="P7" s="33"/>
      <c r="Q7" s="33"/>
      <c r="R7" s="33"/>
      <c r="S7" s="33"/>
      <c r="T7" s="102" t="s">
        <v>188</v>
      </c>
      <c r="U7" s="103"/>
      <c r="V7" s="103"/>
      <c r="W7" s="147" t="s">
        <v>276</v>
      </c>
      <c r="X7" s="147"/>
      <c r="Y7" s="147"/>
      <c r="Z7" s="147"/>
      <c r="AA7" s="147"/>
      <c r="AB7" s="148"/>
      <c r="AD7" s="36" t="s">
        <v>257</v>
      </c>
      <c r="AE7" s="36">
        <v>0</v>
      </c>
      <c r="AG7" s="35" t="s">
        <v>17</v>
      </c>
      <c r="AK7" s="29" t="s">
        <v>27</v>
      </c>
    </row>
    <row r="8" spans="1:37" ht="18.75" thickBot="1" x14ac:dyDescent="0.3">
      <c r="A8" s="177" t="s">
        <v>54</v>
      </c>
      <c r="B8" s="178"/>
      <c r="C8" s="123">
        <f>IF(OR(W8=AD5,W8=AD6,W8=AD7,W8=AD13,W8=AD11,W8=AG8,C5=Bilgi!E58,'Öğr.Üyesi-Öğr.Gör.'!C5:J5=Bilgi!E59),0,IF(AND(W5=AD24,W8=AD8),5,IF(AND(W5=AD24,W8=AD9),5,IF(AND(W5=AD24,W8=AD10),5,IF(AND(W5=AD24,W8=AD11),5,IF(AND(W5=AD23,W8=AG15),12,IF(AND(W5=AD23,W8&lt;&gt;AD12),6,IF(AND(W5=AD24,W8=AD12),10,IF(AND(W5=AD24,W8=AG15),10,12)))))))))</f>
        <v>0</v>
      </c>
      <c r="D8" s="124"/>
      <c r="E8" s="124"/>
      <c r="F8" s="124"/>
      <c r="G8" s="124"/>
      <c r="H8" s="124"/>
      <c r="I8" s="124"/>
      <c r="J8" s="125"/>
      <c r="K8" s="33"/>
      <c r="L8" s="33"/>
      <c r="M8" s="33"/>
      <c r="N8" s="33"/>
      <c r="O8" s="34"/>
      <c r="P8" s="33"/>
      <c r="Q8" s="33"/>
      <c r="R8" s="33"/>
      <c r="S8" s="33"/>
      <c r="T8" s="100" t="s">
        <v>238</v>
      </c>
      <c r="U8" s="101"/>
      <c r="V8" s="101"/>
      <c r="W8" s="149" t="s">
        <v>7</v>
      </c>
      <c r="X8" s="149"/>
      <c r="Y8" s="149"/>
      <c r="Z8" s="149"/>
      <c r="AA8" s="149"/>
      <c r="AB8" s="150"/>
      <c r="AD8" s="36" t="s">
        <v>18</v>
      </c>
      <c r="AE8" s="36">
        <v>5</v>
      </c>
      <c r="AG8" s="35" t="s">
        <v>267</v>
      </c>
      <c r="AK8" s="29" t="s">
        <v>38</v>
      </c>
    </row>
    <row r="9" spans="1:37" ht="18.75" thickBot="1" x14ac:dyDescent="0.25">
      <c r="A9" s="179" t="s">
        <v>314</v>
      </c>
      <c r="B9" s="179"/>
      <c r="C9" s="179"/>
      <c r="D9" s="179"/>
      <c r="E9" s="179"/>
      <c r="F9" s="179"/>
      <c r="G9" s="179"/>
      <c r="H9" s="179"/>
      <c r="I9" s="179"/>
      <c r="J9" s="179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0"/>
      <c r="AD9" s="36" t="s">
        <v>258</v>
      </c>
      <c r="AE9" s="36">
        <v>5</v>
      </c>
      <c r="AG9" s="35" t="s">
        <v>257</v>
      </c>
    </row>
    <row r="10" spans="1:37" ht="21.75" customHeight="1" thickBot="1" x14ac:dyDescent="0.25">
      <c r="A10" s="182" t="s">
        <v>61</v>
      </c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4"/>
      <c r="AC10" s="38"/>
      <c r="AD10" s="36" t="s">
        <v>7</v>
      </c>
      <c r="AE10" s="36">
        <v>5</v>
      </c>
      <c r="AG10" s="35" t="s">
        <v>18</v>
      </c>
      <c r="AK10" s="29" t="s">
        <v>39</v>
      </c>
    </row>
    <row r="11" spans="1:37" s="39" customFormat="1" ht="22.5" customHeight="1" x14ac:dyDescent="0.2">
      <c r="A11" s="129" t="s">
        <v>3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1"/>
      <c r="N11" s="129" t="s">
        <v>4</v>
      </c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1"/>
      <c r="AD11" s="40" t="s">
        <v>16</v>
      </c>
      <c r="AE11" s="40">
        <v>0</v>
      </c>
      <c r="AG11" s="35" t="s">
        <v>258</v>
      </c>
      <c r="AH11" s="41"/>
      <c r="AK11" s="39" t="s">
        <v>44</v>
      </c>
    </row>
    <row r="12" spans="1:37" s="51" customFormat="1" ht="15.75" customHeight="1" x14ac:dyDescent="0.2">
      <c r="A12" s="185" t="s">
        <v>12</v>
      </c>
      <c r="B12" s="153" t="s">
        <v>48</v>
      </c>
      <c r="C12" s="153" t="s">
        <v>9</v>
      </c>
      <c r="D12" s="153"/>
      <c r="E12" s="153"/>
      <c r="F12" s="153"/>
      <c r="G12" s="176" t="s">
        <v>225</v>
      </c>
      <c r="H12" s="153" t="s">
        <v>11</v>
      </c>
      <c r="I12" s="153"/>
      <c r="J12" s="153"/>
      <c r="K12" s="153"/>
      <c r="L12" s="153" t="s">
        <v>10</v>
      </c>
      <c r="M12" s="154"/>
      <c r="N12" s="185" t="s">
        <v>12</v>
      </c>
      <c r="O12" s="153" t="s">
        <v>48</v>
      </c>
      <c r="P12" s="153"/>
      <c r="Q12" s="153"/>
      <c r="R12" s="153"/>
      <c r="S12" s="153" t="s">
        <v>9</v>
      </c>
      <c r="T12" s="153"/>
      <c r="U12" s="153"/>
      <c r="V12" s="153"/>
      <c r="W12" s="176" t="s">
        <v>225</v>
      </c>
      <c r="X12" s="153" t="s">
        <v>11</v>
      </c>
      <c r="Y12" s="153"/>
      <c r="Z12" s="153"/>
      <c r="AA12" s="153" t="s">
        <v>10</v>
      </c>
      <c r="AB12" s="154"/>
      <c r="AD12" s="36" t="s">
        <v>55</v>
      </c>
      <c r="AE12" s="36"/>
      <c r="AF12" s="29"/>
      <c r="AG12" s="41" t="s">
        <v>7</v>
      </c>
      <c r="AH12" s="35"/>
      <c r="AI12" s="29"/>
      <c r="AJ12" s="29"/>
      <c r="AK12" s="29" t="s">
        <v>46</v>
      </c>
    </row>
    <row r="13" spans="1:37" s="51" customFormat="1" ht="18" x14ac:dyDescent="0.2">
      <c r="A13" s="186"/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42" t="s">
        <v>228</v>
      </c>
      <c r="M13" s="43" t="s">
        <v>227</v>
      </c>
      <c r="N13" s="186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42" t="s">
        <v>228</v>
      </c>
      <c r="AB13" s="43" t="s">
        <v>227</v>
      </c>
      <c r="AD13" s="44" t="s">
        <v>201</v>
      </c>
      <c r="AE13" s="51">
        <v>0</v>
      </c>
      <c r="AG13" s="35" t="s">
        <v>55</v>
      </c>
      <c r="AH13" s="45"/>
      <c r="AI13" s="29"/>
      <c r="AJ13" s="29"/>
      <c r="AK13" s="29" t="s">
        <v>40</v>
      </c>
    </row>
    <row r="14" spans="1:37" ht="20.25" customHeight="1" x14ac:dyDescent="0.25">
      <c r="A14" s="60">
        <v>1</v>
      </c>
      <c r="B14" s="46"/>
      <c r="C14" s="126"/>
      <c r="D14" s="126"/>
      <c r="E14" s="126"/>
      <c r="F14" s="126"/>
      <c r="G14" s="47"/>
      <c r="H14" s="126"/>
      <c r="I14" s="126"/>
      <c r="J14" s="126"/>
      <c r="K14" s="126"/>
      <c r="L14" s="47"/>
      <c r="M14" s="55"/>
      <c r="N14" s="60">
        <v>1</v>
      </c>
      <c r="O14" s="126"/>
      <c r="P14" s="126"/>
      <c r="Q14" s="126"/>
      <c r="R14" s="126"/>
      <c r="S14" s="132"/>
      <c r="T14" s="133"/>
      <c r="U14" s="133"/>
      <c r="V14" s="134"/>
      <c r="W14" s="76"/>
      <c r="X14" s="126"/>
      <c r="Y14" s="126"/>
      <c r="Z14" s="126"/>
      <c r="AA14" s="47"/>
      <c r="AB14" s="55"/>
      <c r="AD14" s="29" t="s">
        <v>21</v>
      </c>
      <c r="AE14" s="29">
        <v>10</v>
      </c>
      <c r="AG14" s="45" t="s">
        <v>201</v>
      </c>
      <c r="AK14" s="29" t="s">
        <v>25</v>
      </c>
    </row>
    <row r="15" spans="1:37" ht="20.25" customHeight="1" x14ac:dyDescent="0.25">
      <c r="A15" s="60">
        <v>2</v>
      </c>
      <c r="B15" s="46"/>
      <c r="C15" s="126"/>
      <c r="D15" s="126"/>
      <c r="E15" s="126"/>
      <c r="F15" s="126"/>
      <c r="G15" s="76"/>
      <c r="H15" s="126"/>
      <c r="I15" s="126"/>
      <c r="J15" s="126"/>
      <c r="K15" s="126"/>
      <c r="L15" s="47"/>
      <c r="M15" s="55"/>
      <c r="N15" s="60">
        <v>2</v>
      </c>
      <c r="O15" s="126"/>
      <c r="P15" s="126"/>
      <c r="Q15" s="126"/>
      <c r="R15" s="126"/>
      <c r="S15" s="132"/>
      <c r="T15" s="133"/>
      <c r="U15" s="133"/>
      <c r="V15" s="134"/>
      <c r="W15" s="76"/>
      <c r="X15" s="126"/>
      <c r="Y15" s="126"/>
      <c r="Z15" s="126"/>
      <c r="AA15" s="47"/>
      <c r="AB15" s="55"/>
      <c r="AD15" s="29" t="s">
        <v>22</v>
      </c>
      <c r="AE15" s="29">
        <v>10</v>
      </c>
      <c r="AG15" s="45" t="s">
        <v>268</v>
      </c>
      <c r="AK15" s="29" t="s">
        <v>28</v>
      </c>
    </row>
    <row r="16" spans="1:37" ht="20.25" customHeight="1" x14ac:dyDescent="0.25">
      <c r="A16" s="60">
        <v>3</v>
      </c>
      <c r="B16" s="46"/>
      <c r="C16" s="126"/>
      <c r="D16" s="126"/>
      <c r="E16" s="126"/>
      <c r="F16" s="126"/>
      <c r="G16" s="76"/>
      <c r="H16" s="126"/>
      <c r="I16" s="126"/>
      <c r="J16" s="126"/>
      <c r="K16" s="126"/>
      <c r="L16" s="47"/>
      <c r="M16" s="55"/>
      <c r="N16" s="60">
        <v>3</v>
      </c>
      <c r="O16" s="126"/>
      <c r="P16" s="126"/>
      <c r="Q16" s="126"/>
      <c r="R16" s="126"/>
      <c r="S16" s="132"/>
      <c r="T16" s="133"/>
      <c r="U16" s="133"/>
      <c r="V16" s="134"/>
      <c r="W16" s="76"/>
      <c r="X16" s="126"/>
      <c r="Y16" s="126"/>
      <c r="Z16" s="126"/>
      <c r="AA16" s="47"/>
      <c r="AB16" s="55"/>
      <c r="AD16" s="29" t="s">
        <v>23</v>
      </c>
      <c r="AE16" s="29">
        <v>10</v>
      </c>
      <c r="AK16" s="29" t="s">
        <v>34</v>
      </c>
    </row>
    <row r="17" spans="1:37" ht="20.25" customHeight="1" x14ac:dyDescent="0.25">
      <c r="A17" s="60">
        <v>4</v>
      </c>
      <c r="B17" s="46"/>
      <c r="C17" s="126"/>
      <c r="D17" s="126"/>
      <c r="E17" s="126"/>
      <c r="F17" s="126"/>
      <c r="G17" s="76"/>
      <c r="H17" s="126"/>
      <c r="I17" s="126"/>
      <c r="J17" s="126"/>
      <c r="K17" s="126"/>
      <c r="L17" s="47"/>
      <c r="M17" s="55"/>
      <c r="N17" s="60">
        <v>4</v>
      </c>
      <c r="O17" s="126"/>
      <c r="P17" s="126"/>
      <c r="Q17" s="126"/>
      <c r="R17" s="126"/>
      <c r="S17" s="132"/>
      <c r="T17" s="133"/>
      <c r="U17" s="133"/>
      <c r="V17" s="134"/>
      <c r="W17" s="76"/>
      <c r="X17" s="126"/>
      <c r="Y17" s="126"/>
      <c r="Z17" s="126"/>
      <c r="AA17" s="47"/>
      <c r="AB17" s="55"/>
      <c r="AD17" s="29" t="s">
        <v>24</v>
      </c>
      <c r="AE17" s="29">
        <v>12</v>
      </c>
      <c r="AK17" s="29" t="s">
        <v>41</v>
      </c>
    </row>
    <row r="18" spans="1:37" ht="20.25" customHeight="1" x14ac:dyDescent="0.25">
      <c r="A18" s="60">
        <v>5</v>
      </c>
      <c r="B18" s="46"/>
      <c r="C18" s="126"/>
      <c r="D18" s="126"/>
      <c r="E18" s="126"/>
      <c r="F18" s="126"/>
      <c r="G18" s="76"/>
      <c r="H18" s="126"/>
      <c r="I18" s="126"/>
      <c r="J18" s="126"/>
      <c r="K18" s="126"/>
      <c r="L18" s="47"/>
      <c r="M18" s="55"/>
      <c r="N18" s="60">
        <v>5</v>
      </c>
      <c r="O18" s="126"/>
      <c r="P18" s="126"/>
      <c r="Q18" s="126"/>
      <c r="R18" s="126"/>
      <c r="S18" s="132"/>
      <c r="T18" s="133"/>
      <c r="U18" s="133"/>
      <c r="V18" s="134"/>
      <c r="W18" s="76"/>
      <c r="X18" s="126"/>
      <c r="Y18" s="126"/>
      <c r="Z18" s="126"/>
      <c r="AA18" s="47"/>
      <c r="AB18" s="55"/>
      <c r="AD18" s="29" t="s">
        <v>24</v>
      </c>
      <c r="AE18" s="29">
        <v>12</v>
      </c>
      <c r="AK18" s="29" t="s">
        <v>32</v>
      </c>
    </row>
    <row r="19" spans="1:37" ht="20.25" customHeight="1" x14ac:dyDescent="0.25">
      <c r="A19" s="60">
        <v>6</v>
      </c>
      <c r="B19" s="46"/>
      <c r="C19" s="126"/>
      <c r="D19" s="126"/>
      <c r="E19" s="126"/>
      <c r="F19" s="126"/>
      <c r="G19" s="76"/>
      <c r="H19" s="126"/>
      <c r="I19" s="126"/>
      <c r="J19" s="126"/>
      <c r="K19" s="126"/>
      <c r="L19" s="47"/>
      <c r="M19" s="55"/>
      <c r="N19" s="60">
        <v>6</v>
      </c>
      <c r="O19" s="126"/>
      <c r="P19" s="126"/>
      <c r="Q19" s="126"/>
      <c r="R19" s="126"/>
      <c r="S19" s="132"/>
      <c r="T19" s="133"/>
      <c r="U19" s="133"/>
      <c r="V19" s="134"/>
      <c r="W19" s="76"/>
      <c r="X19" s="126"/>
      <c r="Y19" s="126"/>
      <c r="Z19" s="126"/>
      <c r="AA19" s="47"/>
      <c r="AB19" s="55"/>
      <c r="AD19" s="29" t="s">
        <v>56</v>
      </c>
      <c r="AE19" s="29">
        <v>10</v>
      </c>
      <c r="AK19" s="29" t="s">
        <v>29</v>
      </c>
    </row>
    <row r="20" spans="1:37" ht="20.25" customHeight="1" x14ac:dyDescent="0.25">
      <c r="A20" s="60">
        <v>7</v>
      </c>
      <c r="B20" s="46"/>
      <c r="C20" s="126"/>
      <c r="D20" s="126"/>
      <c r="E20" s="126"/>
      <c r="F20" s="126"/>
      <c r="G20" s="76"/>
      <c r="H20" s="126"/>
      <c r="I20" s="126"/>
      <c r="J20" s="126"/>
      <c r="K20" s="126"/>
      <c r="L20" s="47"/>
      <c r="M20" s="55"/>
      <c r="N20" s="60">
        <v>7</v>
      </c>
      <c r="O20" s="126"/>
      <c r="P20" s="126"/>
      <c r="Q20" s="126"/>
      <c r="R20" s="126"/>
      <c r="S20" s="132"/>
      <c r="T20" s="133"/>
      <c r="U20" s="133"/>
      <c r="V20" s="134"/>
      <c r="W20" s="76"/>
      <c r="X20" s="126"/>
      <c r="Y20" s="126"/>
      <c r="Z20" s="126"/>
      <c r="AA20" s="47"/>
      <c r="AB20" s="55"/>
      <c r="AK20" s="29" t="s">
        <v>13</v>
      </c>
    </row>
    <row r="21" spans="1:37" ht="20.25" customHeight="1" x14ac:dyDescent="0.25">
      <c r="A21" s="60">
        <v>8</v>
      </c>
      <c r="B21" s="46"/>
      <c r="C21" s="126"/>
      <c r="D21" s="126"/>
      <c r="E21" s="126"/>
      <c r="F21" s="126"/>
      <c r="G21" s="76"/>
      <c r="H21" s="126"/>
      <c r="I21" s="126"/>
      <c r="J21" s="126"/>
      <c r="K21" s="126"/>
      <c r="L21" s="47"/>
      <c r="M21" s="55"/>
      <c r="N21" s="60">
        <v>8</v>
      </c>
      <c r="O21" s="126"/>
      <c r="P21" s="126"/>
      <c r="Q21" s="126"/>
      <c r="R21" s="126"/>
      <c r="S21" s="132"/>
      <c r="T21" s="133"/>
      <c r="U21" s="133"/>
      <c r="V21" s="134"/>
      <c r="W21" s="76"/>
      <c r="X21" s="126"/>
      <c r="Y21" s="126"/>
      <c r="Z21" s="126"/>
      <c r="AA21" s="47"/>
      <c r="AB21" s="55"/>
      <c r="AD21" s="29" t="s">
        <v>23</v>
      </c>
      <c r="AE21" s="29">
        <v>10</v>
      </c>
      <c r="AK21" s="29" t="s">
        <v>34</v>
      </c>
    </row>
    <row r="22" spans="1:37" ht="20.25" customHeight="1" x14ac:dyDescent="0.25">
      <c r="A22" s="60">
        <v>9</v>
      </c>
      <c r="B22" s="46"/>
      <c r="C22" s="126"/>
      <c r="D22" s="126"/>
      <c r="E22" s="126"/>
      <c r="F22" s="126"/>
      <c r="G22" s="76"/>
      <c r="H22" s="126"/>
      <c r="I22" s="126"/>
      <c r="J22" s="126"/>
      <c r="K22" s="126"/>
      <c r="L22" s="47"/>
      <c r="M22" s="55"/>
      <c r="N22" s="60">
        <v>9</v>
      </c>
      <c r="O22" s="126"/>
      <c r="P22" s="126"/>
      <c r="Q22" s="126"/>
      <c r="R22" s="126"/>
      <c r="S22" s="132"/>
      <c r="T22" s="133"/>
      <c r="U22" s="133"/>
      <c r="V22" s="134"/>
      <c r="W22" s="76"/>
      <c r="X22" s="126"/>
      <c r="Y22" s="126"/>
      <c r="Z22" s="126"/>
      <c r="AA22" s="47"/>
      <c r="AB22" s="55"/>
      <c r="AD22" s="29" t="s">
        <v>24</v>
      </c>
      <c r="AE22" s="29">
        <v>12</v>
      </c>
      <c r="AK22" s="29" t="s">
        <v>41</v>
      </c>
    </row>
    <row r="23" spans="1:37" ht="20.25" customHeight="1" x14ac:dyDescent="0.25">
      <c r="A23" s="60">
        <v>10</v>
      </c>
      <c r="B23" s="46"/>
      <c r="C23" s="126"/>
      <c r="D23" s="126"/>
      <c r="E23" s="126"/>
      <c r="F23" s="126"/>
      <c r="G23" s="76"/>
      <c r="H23" s="126"/>
      <c r="I23" s="126"/>
      <c r="J23" s="126"/>
      <c r="K23" s="126"/>
      <c r="L23" s="47"/>
      <c r="M23" s="55"/>
      <c r="N23" s="60">
        <v>10</v>
      </c>
      <c r="O23" s="126"/>
      <c r="P23" s="126"/>
      <c r="Q23" s="126"/>
      <c r="R23" s="126"/>
      <c r="S23" s="132"/>
      <c r="T23" s="133"/>
      <c r="U23" s="133"/>
      <c r="V23" s="134"/>
      <c r="W23" s="76"/>
      <c r="X23" s="126"/>
      <c r="Y23" s="126"/>
      <c r="Z23" s="126"/>
      <c r="AA23" s="47"/>
      <c r="AB23" s="55"/>
      <c r="AD23" s="29" t="s">
        <v>24</v>
      </c>
      <c r="AE23" s="29">
        <v>12</v>
      </c>
      <c r="AK23" s="29" t="s">
        <v>278</v>
      </c>
    </row>
    <row r="24" spans="1:37" ht="20.25" customHeight="1" x14ac:dyDescent="0.25">
      <c r="A24" s="60">
        <v>11</v>
      </c>
      <c r="B24" s="46"/>
      <c r="C24" s="126"/>
      <c r="D24" s="126"/>
      <c r="E24" s="126"/>
      <c r="F24" s="126"/>
      <c r="G24" s="76"/>
      <c r="H24" s="126"/>
      <c r="I24" s="126"/>
      <c r="J24" s="126"/>
      <c r="K24" s="126"/>
      <c r="L24" s="47"/>
      <c r="M24" s="55"/>
      <c r="N24" s="60">
        <v>11</v>
      </c>
      <c r="O24" s="126"/>
      <c r="P24" s="126"/>
      <c r="Q24" s="126"/>
      <c r="R24" s="126"/>
      <c r="S24" s="132"/>
      <c r="T24" s="133"/>
      <c r="U24" s="133"/>
      <c r="V24" s="134"/>
      <c r="W24" s="76"/>
      <c r="X24" s="126"/>
      <c r="Y24" s="126"/>
      <c r="Z24" s="126"/>
      <c r="AA24" s="47"/>
      <c r="AB24" s="55"/>
      <c r="AD24" s="29" t="s">
        <v>56</v>
      </c>
      <c r="AE24" s="29">
        <v>10</v>
      </c>
      <c r="AK24" s="29" t="s">
        <v>29</v>
      </c>
    </row>
    <row r="25" spans="1:37" ht="20.25" customHeight="1" x14ac:dyDescent="0.25">
      <c r="A25" s="60">
        <v>12</v>
      </c>
      <c r="B25" s="46"/>
      <c r="C25" s="126"/>
      <c r="D25" s="126"/>
      <c r="E25" s="126"/>
      <c r="F25" s="126"/>
      <c r="G25" s="76"/>
      <c r="H25" s="126"/>
      <c r="I25" s="126"/>
      <c r="J25" s="126"/>
      <c r="K25" s="126"/>
      <c r="L25" s="47"/>
      <c r="M25" s="55"/>
      <c r="N25" s="60">
        <v>12</v>
      </c>
      <c r="O25" s="126"/>
      <c r="P25" s="126"/>
      <c r="Q25" s="126"/>
      <c r="R25" s="126"/>
      <c r="S25" s="132"/>
      <c r="T25" s="133"/>
      <c r="U25" s="133"/>
      <c r="V25" s="134"/>
      <c r="W25" s="76"/>
      <c r="X25" s="126"/>
      <c r="Y25" s="126"/>
      <c r="Z25" s="126"/>
      <c r="AA25" s="47"/>
      <c r="AB25" s="55"/>
      <c r="AK25" s="29" t="s">
        <v>13</v>
      </c>
    </row>
    <row r="26" spans="1:37" ht="20.25" customHeight="1" x14ac:dyDescent="0.25">
      <c r="A26" s="60">
        <v>13</v>
      </c>
      <c r="B26" s="46"/>
      <c r="C26" s="126"/>
      <c r="D26" s="126"/>
      <c r="E26" s="126"/>
      <c r="F26" s="126"/>
      <c r="G26" s="76"/>
      <c r="H26" s="126"/>
      <c r="I26" s="126"/>
      <c r="J26" s="126"/>
      <c r="K26" s="126"/>
      <c r="L26" s="47"/>
      <c r="M26" s="55"/>
      <c r="N26" s="60">
        <v>13</v>
      </c>
      <c r="O26" s="126"/>
      <c r="P26" s="126"/>
      <c r="Q26" s="126"/>
      <c r="R26" s="126"/>
      <c r="S26" s="132"/>
      <c r="T26" s="133"/>
      <c r="U26" s="133"/>
      <c r="V26" s="134"/>
      <c r="W26" s="76"/>
      <c r="X26" s="126"/>
      <c r="Y26" s="126"/>
      <c r="Z26" s="126"/>
      <c r="AA26" s="47"/>
      <c r="AB26" s="55"/>
      <c r="AK26" s="29" t="s">
        <v>45</v>
      </c>
    </row>
    <row r="27" spans="1:37" ht="20.25" customHeight="1" x14ac:dyDescent="0.25">
      <c r="A27" s="60">
        <v>14</v>
      </c>
      <c r="B27" s="46"/>
      <c r="C27" s="126"/>
      <c r="D27" s="126"/>
      <c r="E27" s="126"/>
      <c r="F27" s="126"/>
      <c r="G27" s="76"/>
      <c r="H27" s="126"/>
      <c r="I27" s="126"/>
      <c r="J27" s="126"/>
      <c r="K27" s="126"/>
      <c r="L27" s="47"/>
      <c r="M27" s="55"/>
      <c r="N27" s="60">
        <v>14</v>
      </c>
      <c r="O27" s="126"/>
      <c r="P27" s="126"/>
      <c r="Q27" s="126"/>
      <c r="R27" s="126"/>
      <c r="S27" s="132"/>
      <c r="T27" s="133"/>
      <c r="U27" s="133"/>
      <c r="V27" s="134"/>
      <c r="W27" s="76"/>
      <c r="X27" s="126"/>
      <c r="Y27" s="126"/>
      <c r="Z27" s="126"/>
      <c r="AA27" s="47"/>
      <c r="AB27" s="55"/>
      <c r="AK27" s="29" t="s">
        <v>30</v>
      </c>
    </row>
    <row r="28" spans="1:37" ht="20.25" customHeight="1" x14ac:dyDescent="0.25">
      <c r="A28" s="60">
        <v>15</v>
      </c>
      <c r="B28" s="50"/>
      <c r="C28" s="126"/>
      <c r="D28" s="126"/>
      <c r="E28" s="126"/>
      <c r="F28" s="126"/>
      <c r="G28" s="76"/>
      <c r="H28" s="126"/>
      <c r="I28" s="126"/>
      <c r="J28" s="126"/>
      <c r="K28" s="126"/>
      <c r="L28" s="47"/>
      <c r="M28" s="55"/>
      <c r="N28" s="60">
        <v>15</v>
      </c>
      <c r="O28" s="126"/>
      <c r="P28" s="126"/>
      <c r="Q28" s="126"/>
      <c r="R28" s="126"/>
      <c r="S28" s="132"/>
      <c r="T28" s="133"/>
      <c r="U28" s="133"/>
      <c r="V28" s="134"/>
      <c r="W28" s="76"/>
      <c r="X28" s="126"/>
      <c r="Y28" s="126"/>
      <c r="Z28" s="126"/>
      <c r="AA28" s="47"/>
      <c r="AB28" s="55"/>
      <c r="AK28" s="29" t="s">
        <v>42</v>
      </c>
    </row>
    <row r="29" spans="1:37" s="39" customFormat="1" ht="27" customHeight="1" thickBot="1" x14ac:dyDescent="0.3">
      <c r="A29" s="127" t="s">
        <v>49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24">
        <f>SUM(L14:L28)</f>
        <v>0</v>
      </c>
      <c r="M29" s="25">
        <f>SUM(M14:M28)</f>
        <v>0</v>
      </c>
      <c r="N29" s="127" t="s">
        <v>49</v>
      </c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24">
        <f>SUM(AA14:AA28)</f>
        <v>0</v>
      </c>
      <c r="AB29" s="25">
        <f>SUM(AB14:AB28)</f>
        <v>0</v>
      </c>
      <c r="AG29" s="41"/>
      <c r="AH29" s="41"/>
      <c r="AK29" s="39" t="s">
        <v>26</v>
      </c>
    </row>
    <row r="30" spans="1:37" ht="18.75" thickBot="1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0"/>
      <c r="AD30" s="31"/>
      <c r="AE30" s="27"/>
      <c r="AF30" s="27"/>
      <c r="AG30" s="28"/>
      <c r="AH30" s="28"/>
      <c r="AK30" s="29" t="s">
        <v>33</v>
      </c>
    </row>
    <row r="31" spans="1:37" s="39" customFormat="1" ht="21.75" customHeight="1" thickBot="1" x14ac:dyDescent="0.3">
      <c r="A31" s="182" t="s">
        <v>59</v>
      </c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4"/>
      <c r="AD31" s="180" t="s">
        <v>89</v>
      </c>
      <c r="AE31" s="180"/>
      <c r="AF31" s="51"/>
      <c r="AG31" s="45"/>
      <c r="AH31" s="45"/>
      <c r="AI31" s="180" t="s">
        <v>90</v>
      </c>
      <c r="AJ31" s="180"/>
      <c r="AK31" s="39" t="s">
        <v>43</v>
      </c>
    </row>
    <row r="32" spans="1:37" s="51" customFormat="1" ht="18" x14ac:dyDescent="0.2">
      <c r="A32" s="129" t="s">
        <v>3</v>
      </c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1"/>
      <c r="N32" s="129" t="s">
        <v>4</v>
      </c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1"/>
      <c r="AD32" s="29" t="s">
        <v>8</v>
      </c>
      <c r="AE32" s="29">
        <v>10</v>
      </c>
      <c r="AF32" s="29"/>
      <c r="AG32" s="35">
        <f>AE32</f>
        <v>10</v>
      </c>
      <c r="AH32" s="35"/>
      <c r="AI32" s="29"/>
      <c r="AJ32" s="29"/>
      <c r="AK32" s="29" t="s">
        <v>31</v>
      </c>
    </row>
    <row r="33" spans="1:37" s="51" customFormat="1" ht="18" x14ac:dyDescent="0.2">
      <c r="A33" s="185" t="s">
        <v>12</v>
      </c>
      <c r="B33" s="153" t="s">
        <v>48</v>
      </c>
      <c r="C33" s="153" t="s">
        <v>271</v>
      </c>
      <c r="D33" s="153"/>
      <c r="E33" s="153"/>
      <c r="F33" s="153"/>
      <c r="G33" s="176" t="s">
        <v>225</v>
      </c>
      <c r="H33" s="153" t="s">
        <v>11</v>
      </c>
      <c r="I33" s="153"/>
      <c r="J33" s="153"/>
      <c r="K33" s="153"/>
      <c r="L33" s="153" t="s">
        <v>10</v>
      </c>
      <c r="M33" s="154"/>
      <c r="N33" s="185" t="s">
        <v>12</v>
      </c>
      <c r="O33" s="153" t="s">
        <v>48</v>
      </c>
      <c r="P33" s="153"/>
      <c r="Q33" s="153"/>
      <c r="R33" s="153"/>
      <c r="S33" s="153" t="s">
        <v>271</v>
      </c>
      <c r="T33" s="153"/>
      <c r="U33" s="153"/>
      <c r="V33" s="153"/>
      <c r="W33" s="176" t="s">
        <v>225</v>
      </c>
      <c r="X33" s="153" t="s">
        <v>11</v>
      </c>
      <c r="Y33" s="153"/>
      <c r="Z33" s="153"/>
      <c r="AA33" s="153" t="s">
        <v>10</v>
      </c>
      <c r="AB33" s="154"/>
      <c r="AD33" s="29" t="s">
        <v>67</v>
      </c>
      <c r="AE33" s="29">
        <f>IF(M29&lt;10,M29,10)</f>
        <v>0</v>
      </c>
      <c r="AF33" s="51" t="s">
        <v>255</v>
      </c>
      <c r="AG33" s="29">
        <f>IF(M29&lt;10,M29,10)</f>
        <v>0</v>
      </c>
      <c r="AH33" s="35"/>
      <c r="AI33" s="29"/>
      <c r="AJ33" s="29"/>
      <c r="AK33" s="29" t="s">
        <v>35</v>
      </c>
    </row>
    <row r="34" spans="1:37" s="51" customFormat="1" ht="18" x14ac:dyDescent="0.2">
      <c r="A34" s="186"/>
      <c r="B34" s="153"/>
      <c r="C34" s="153"/>
      <c r="D34" s="153"/>
      <c r="E34" s="153"/>
      <c r="F34" s="153"/>
      <c r="G34" s="153"/>
      <c r="H34" s="153"/>
      <c r="I34" s="153"/>
      <c r="J34" s="153"/>
      <c r="K34" s="153"/>
      <c r="L34" s="42" t="s">
        <v>228</v>
      </c>
      <c r="M34" s="43" t="s">
        <v>227</v>
      </c>
      <c r="N34" s="186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42" t="s">
        <v>228</v>
      </c>
      <c r="AB34" s="43" t="s">
        <v>227</v>
      </c>
      <c r="AD34" s="29" t="s">
        <v>68</v>
      </c>
      <c r="AE34" s="29">
        <f>IF(SUMIF($B$35:$B$49,B65,M35:M49)&lt;(AE32-AE33),SUMIF($B$35:$B$49,B65,M35:M49),(AE32-AE33))</f>
        <v>5</v>
      </c>
      <c r="AF34" s="29" t="s">
        <v>240</v>
      </c>
      <c r="AG34" s="35">
        <f>MAX(0,$AG$32-M35)</f>
        <v>10</v>
      </c>
      <c r="AH34" s="35"/>
      <c r="AI34" s="29">
        <f ca="1">IF(M29+M50+AB29&gt;=10,0,MIN(10-M29-M50-AB29,SUMIF(O35:R42,I64,AB35:AB42)))</f>
        <v>0</v>
      </c>
      <c r="AJ34" s="29" t="s">
        <v>192</v>
      </c>
      <c r="AK34" s="29"/>
    </row>
    <row r="35" spans="1:37" s="51" customFormat="1" ht="20.25" customHeight="1" x14ac:dyDescent="0.25">
      <c r="A35" s="60">
        <v>1</v>
      </c>
      <c r="B35" s="46" t="s">
        <v>303</v>
      </c>
      <c r="C35" s="126" t="s">
        <v>167</v>
      </c>
      <c r="D35" s="126"/>
      <c r="E35" s="126"/>
      <c r="F35" s="126"/>
      <c r="G35" s="47"/>
      <c r="H35" s="126" t="s">
        <v>331</v>
      </c>
      <c r="I35" s="126"/>
      <c r="J35" s="126"/>
      <c r="K35" s="126"/>
      <c r="L35" s="47">
        <v>8</v>
      </c>
      <c r="M35" s="55"/>
      <c r="N35" s="75">
        <v>1</v>
      </c>
      <c r="O35" s="193"/>
      <c r="P35" s="194"/>
      <c r="Q35" s="194"/>
      <c r="R35" s="195"/>
      <c r="S35" s="132"/>
      <c r="T35" s="133"/>
      <c r="U35" s="133"/>
      <c r="V35" s="134"/>
      <c r="W35" s="47"/>
      <c r="X35" s="126"/>
      <c r="Y35" s="126"/>
      <c r="Z35" s="126"/>
      <c r="AA35" s="47"/>
      <c r="AB35" s="55"/>
      <c r="AD35" s="29" t="s">
        <v>69</v>
      </c>
      <c r="AE35" s="29">
        <f>IF(SUMIF($B$35:$B$49,B66,M35:M49)&lt;(AE32-AE33-AE34),SUMIF($B$35:$B$49,B66,M35:M49),(AE32-AE33-AE34))</f>
        <v>0</v>
      </c>
      <c r="AF35" s="29" t="s">
        <v>241</v>
      </c>
      <c r="AG35" s="35">
        <f>MAX(0,$AG$32-SUM($M$35:M36))</f>
        <v>5</v>
      </c>
      <c r="AH35" s="35"/>
      <c r="AI35" s="29">
        <f ca="1">IF(M29+M50+AB29+AI34&gt;=10,0,MIN(10-M29-M50-AB29-AI34,SUMIF(O35:R42,I65,AB35:AB42)))</f>
        <v>0</v>
      </c>
      <c r="AJ35" s="29" t="s">
        <v>68</v>
      </c>
      <c r="AK35" s="29"/>
    </row>
    <row r="36" spans="1:37" s="51" customFormat="1" ht="20.25" customHeight="1" x14ac:dyDescent="0.25">
      <c r="A36" s="60">
        <v>2</v>
      </c>
      <c r="B36" s="46" t="s">
        <v>303</v>
      </c>
      <c r="C36" s="126"/>
      <c r="D36" s="126"/>
      <c r="E36" s="126"/>
      <c r="F36" s="126"/>
      <c r="G36" s="47"/>
      <c r="H36" s="126" t="s">
        <v>332</v>
      </c>
      <c r="I36" s="126"/>
      <c r="J36" s="126"/>
      <c r="K36" s="126"/>
      <c r="L36" s="47"/>
      <c r="M36" s="55">
        <v>5</v>
      </c>
      <c r="N36" s="75">
        <v>2</v>
      </c>
      <c r="O36" s="126"/>
      <c r="P36" s="126"/>
      <c r="Q36" s="126"/>
      <c r="R36" s="126"/>
      <c r="S36" s="132"/>
      <c r="T36" s="133"/>
      <c r="U36" s="133"/>
      <c r="V36" s="134"/>
      <c r="W36" s="47"/>
      <c r="X36" s="126"/>
      <c r="Y36" s="126"/>
      <c r="Z36" s="126"/>
      <c r="AA36" s="47"/>
      <c r="AB36" s="55"/>
      <c r="AD36" s="29" t="s">
        <v>70</v>
      </c>
      <c r="AE36" s="29">
        <f>IF((SUMIF($B$35:$B$49,B67,M35:M49))&lt;(AE32-SUM(AE33:AE35)),SUMIF($B$35:$B$49,B67,M35:M49),(AE32-SUM(AE33:AE35)))</f>
        <v>0</v>
      </c>
      <c r="AF36" s="29" t="s">
        <v>242</v>
      </c>
      <c r="AG36" s="35">
        <f>MAX(0,$AG$32-SUM($M$35:M37))</f>
        <v>5</v>
      </c>
      <c r="AH36" s="35"/>
      <c r="AI36" s="29">
        <f ca="1">IF(M29+M50+AB29+AI35+AI34&gt;=10,0,MIN(10-M29-M50-AB29-AI35-AI34,SUMIF(O35:R42,I66,AB35:AB42)))</f>
        <v>0</v>
      </c>
      <c r="AJ36" s="29" t="s">
        <v>69</v>
      </c>
      <c r="AK36" s="29"/>
    </row>
    <row r="37" spans="1:37" s="51" customFormat="1" ht="20.25" customHeight="1" x14ac:dyDescent="0.25">
      <c r="A37" s="60">
        <v>3</v>
      </c>
      <c r="B37" s="46"/>
      <c r="C37" s="126"/>
      <c r="D37" s="126"/>
      <c r="E37" s="126"/>
      <c r="F37" s="126"/>
      <c r="G37" s="47"/>
      <c r="H37" s="126"/>
      <c r="I37" s="126"/>
      <c r="J37" s="126"/>
      <c r="K37" s="126"/>
      <c r="L37" s="47"/>
      <c r="M37" s="55"/>
      <c r="N37" s="75">
        <v>3</v>
      </c>
      <c r="O37" s="126"/>
      <c r="P37" s="126"/>
      <c r="Q37" s="126"/>
      <c r="R37" s="126"/>
      <c r="S37" s="132"/>
      <c r="T37" s="133"/>
      <c r="U37" s="133"/>
      <c r="V37" s="134"/>
      <c r="W37" s="47"/>
      <c r="X37" s="126"/>
      <c r="Y37" s="126"/>
      <c r="Z37" s="126"/>
      <c r="AA37" s="47"/>
      <c r="AB37" s="55"/>
      <c r="AD37" s="29" t="s">
        <v>71</v>
      </c>
      <c r="AE37" s="29">
        <f>IF((SUMIF($B$35:$B$49,B68,M35:M49))&lt;(AE32-SUM(AE33:AE36)),SUMIF($B$35:$B$49,B68,M35:M49),(AE32-SUM(AE33:AE36)))</f>
        <v>0</v>
      </c>
      <c r="AF37" s="29" t="s">
        <v>243</v>
      </c>
      <c r="AG37" s="35">
        <f>MAX(0,$AG$32-SUM($M$35:M38))</f>
        <v>5</v>
      </c>
      <c r="AH37" s="35"/>
      <c r="AI37" s="29">
        <f ca="1">IF(M29+M50+AB29+AI36+AI35+AI34&gt;=10,0,MIN(10-M29-M50-AB29-AI36-AI35-AI34,SUMIF(O35:R42,I67,AB35:AB42)))</f>
        <v>0</v>
      </c>
      <c r="AJ37" s="29" t="s">
        <v>70</v>
      </c>
      <c r="AK37" s="29"/>
    </row>
    <row r="38" spans="1:37" s="51" customFormat="1" ht="20.25" customHeight="1" x14ac:dyDescent="0.25">
      <c r="A38" s="60">
        <v>4</v>
      </c>
      <c r="B38" s="46"/>
      <c r="C38" s="126"/>
      <c r="D38" s="126"/>
      <c r="E38" s="126"/>
      <c r="F38" s="126"/>
      <c r="G38" s="47"/>
      <c r="H38" s="126"/>
      <c r="I38" s="126"/>
      <c r="J38" s="126"/>
      <c r="K38" s="126"/>
      <c r="L38" s="47"/>
      <c r="M38" s="55"/>
      <c r="N38" s="75">
        <v>4</v>
      </c>
      <c r="O38" s="126"/>
      <c r="P38" s="126"/>
      <c r="Q38" s="126"/>
      <c r="R38" s="126"/>
      <c r="S38" s="132"/>
      <c r="T38" s="133"/>
      <c r="U38" s="133"/>
      <c r="V38" s="134"/>
      <c r="W38" s="47"/>
      <c r="X38" s="126"/>
      <c r="Y38" s="126"/>
      <c r="Z38" s="126"/>
      <c r="AA38" s="47"/>
      <c r="AB38" s="55"/>
      <c r="AD38" s="29" t="s">
        <v>72</v>
      </c>
      <c r="AE38" s="29">
        <f>IF((SUMIF($B$35:$B$49,B69,M35:M49))&lt;(AE32-SUM(AE33:AE37)),SUMIF($B$35:$B$49,B69,M35:M49),(AE32-SUM(AE33:AE37)))</f>
        <v>0</v>
      </c>
      <c r="AF38" s="29" t="s">
        <v>244</v>
      </c>
      <c r="AG38" s="35">
        <f>MAX(0,$AG$32-SUM($M$35:M39))</f>
        <v>5</v>
      </c>
      <c r="AH38" s="35"/>
      <c r="AI38" s="29">
        <f ca="1">IF($M$29+$M$50+$AB$29+AI36+AI35+AI34+AI37&gt;=10,0,MIN(10-$M$29-$M$50-$AB$29-AI36-AI35-AI34-AI37,SUMIF($O$35:$R$42,I68,$AB$35:$AB$42)))</f>
        <v>0</v>
      </c>
      <c r="AJ38" s="29" t="s">
        <v>71</v>
      </c>
      <c r="AK38" s="29"/>
    </row>
    <row r="39" spans="1:37" ht="20.25" customHeight="1" x14ac:dyDescent="0.25">
      <c r="A39" s="60">
        <v>5</v>
      </c>
      <c r="B39" s="46"/>
      <c r="C39" s="126"/>
      <c r="D39" s="126"/>
      <c r="E39" s="126"/>
      <c r="F39" s="126"/>
      <c r="G39" s="47"/>
      <c r="H39" s="126"/>
      <c r="I39" s="126"/>
      <c r="J39" s="126"/>
      <c r="K39" s="126"/>
      <c r="L39" s="47"/>
      <c r="M39" s="55"/>
      <c r="N39" s="75">
        <v>5</v>
      </c>
      <c r="O39" s="126"/>
      <c r="P39" s="126"/>
      <c r="Q39" s="126"/>
      <c r="R39" s="126"/>
      <c r="S39" s="132"/>
      <c r="T39" s="133"/>
      <c r="U39" s="133"/>
      <c r="V39" s="134"/>
      <c r="W39" s="47"/>
      <c r="X39" s="126"/>
      <c r="Y39" s="126"/>
      <c r="Z39" s="126"/>
      <c r="AA39" s="47"/>
      <c r="AB39" s="55"/>
      <c r="AD39" s="29" t="s">
        <v>73</v>
      </c>
      <c r="AE39" s="29">
        <f>IF((SUMIF($B$35:$B$49,B70,M35:M49))&lt;(AE32-SUM(AE33:AE38)),SUMIF($B$35:$B$49,B70,M35:M49),(AE32-SUM(AE33:AE38)))</f>
        <v>0</v>
      </c>
      <c r="AF39" s="29" t="s">
        <v>245</v>
      </c>
      <c r="AG39" s="35">
        <f>MAX(0,$AG$32-SUM($M$35:M40))</f>
        <v>5</v>
      </c>
      <c r="AI39" s="29">
        <f ca="1">IF($M$29+$M$50+$AB$29+AI37+AI36+AI35+AI38+AI34&gt;=10,0,MIN(10-$M$29-$M$50-$AB$29-AI37-AI36-AI35-AI38,SUMIF($O$35:$R$42,I69,$AB$35:$AB$42)))</f>
        <v>0</v>
      </c>
      <c r="AJ39" s="29" t="s">
        <v>72</v>
      </c>
    </row>
    <row r="40" spans="1:37" ht="20.25" customHeight="1" x14ac:dyDescent="0.25">
      <c r="A40" s="60">
        <v>6</v>
      </c>
      <c r="B40" s="46"/>
      <c r="C40" s="126"/>
      <c r="D40" s="126"/>
      <c r="E40" s="126"/>
      <c r="F40" s="126"/>
      <c r="G40" s="76"/>
      <c r="H40" s="126"/>
      <c r="I40" s="126"/>
      <c r="J40" s="126"/>
      <c r="K40" s="126"/>
      <c r="L40" s="47"/>
      <c r="M40" s="55"/>
      <c r="N40" s="75">
        <v>6</v>
      </c>
      <c r="O40" s="126"/>
      <c r="P40" s="126"/>
      <c r="Q40" s="126"/>
      <c r="R40" s="126"/>
      <c r="S40" s="132"/>
      <c r="T40" s="133"/>
      <c r="U40" s="133"/>
      <c r="V40" s="134"/>
      <c r="W40" s="76"/>
      <c r="X40" s="126"/>
      <c r="Y40" s="126"/>
      <c r="Z40" s="126"/>
      <c r="AA40" s="47"/>
      <c r="AB40" s="55"/>
      <c r="AD40" s="29" t="s">
        <v>74</v>
      </c>
      <c r="AE40" s="29">
        <f>IF((SUMIF($B$35:$B$49,B71,M35:M49))&lt;(AE32-SUM(AE33:AE39)),SUMIF($B$35:$B$49,B71,M35:M49),(AE32-SUM(AE33:AE39)))</f>
        <v>0</v>
      </c>
      <c r="AF40" s="29" t="s">
        <v>246</v>
      </c>
      <c r="AG40" s="35">
        <f>MAX(0,$AG$32-SUM($M$35:M41))</f>
        <v>5</v>
      </c>
      <c r="AI40" s="29">
        <f ca="1">IF($M$29+$M$50+$AB$29+AI38+AI37+AI36+AI39+AI34+AI35&gt;=10,0,MIN(10-$M$29-$M$50-$AB$29-AI38-AI37-AI36-AI39,SUMIF($O$35:$R$42,I70,$AB$35:$AB$42)))</f>
        <v>0</v>
      </c>
      <c r="AJ40" s="29" t="s">
        <v>73</v>
      </c>
    </row>
    <row r="41" spans="1:37" ht="20.25" customHeight="1" x14ac:dyDescent="0.25">
      <c r="A41" s="60">
        <v>7</v>
      </c>
      <c r="B41" s="46"/>
      <c r="C41" s="126"/>
      <c r="D41" s="126"/>
      <c r="E41" s="126"/>
      <c r="F41" s="126"/>
      <c r="G41" s="76"/>
      <c r="H41" s="126"/>
      <c r="I41" s="126"/>
      <c r="J41" s="126"/>
      <c r="K41" s="126"/>
      <c r="L41" s="47"/>
      <c r="M41" s="55"/>
      <c r="N41" s="75">
        <v>7</v>
      </c>
      <c r="O41" s="126"/>
      <c r="P41" s="126"/>
      <c r="Q41" s="126"/>
      <c r="R41" s="126"/>
      <c r="S41" s="132"/>
      <c r="T41" s="133"/>
      <c r="U41" s="133"/>
      <c r="V41" s="134"/>
      <c r="W41" s="76"/>
      <c r="X41" s="126"/>
      <c r="Y41" s="126"/>
      <c r="Z41" s="126"/>
      <c r="AA41" s="47"/>
      <c r="AB41" s="55"/>
      <c r="AD41" s="29" t="s">
        <v>75</v>
      </c>
      <c r="AE41" s="29">
        <f>IF((SUMIF($B$35:$B$49,B72,M35:M49))&lt;(AE32-SUM(AE33:AE40)),SUMIF($B$35:$B$49,B72,M35:M49),(AE32-SUM(AE33:AE40)))</f>
        <v>0</v>
      </c>
      <c r="AF41" s="29" t="s">
        <v>247</v>
      </c>
      <c r="AG41" s="35">
        <f>MAX(0,$AG$32-SUM($M$35:M42))</f>
        <v>5</v>
      </c>
      <c r="AI41" s="29">
        <f ca="1">IF($M$29+$M$50+$AB$29+AI39+AI38+AI37+AI40+AI34+AI35+AI36&gt;=10,0,MIN(10-$M$29-$M$50-$AB$29-AI39-AI38-AI37-AI40,SUMIF($O$35:$R$42,I71,$AB$35:$AB$42)))</f>
        <v>0</v>
      </c>
      <c r="AJ41" s="29" t="s">
        <v>74</v>
      </c>
    </row>
    <row r="42" spans="1:37" ht="20.25" customHeight="1" x14ac:dyDescent="0.25">
      <c r="A42" s="60">
        <v>8</v>
      </c>
      <c r="B42" s="46"/>
      <c r="C42" s="126"/>
      <c r="D42" s="126"/>
      <c r="E42" s="126"/>
      <c r="F42" s="126"/>
      <c r="G42" s="76"/>
      <c r="H42" s="126"/>
      <c r="I42" s="126"/>
      <c r="J42" s="126"/>
      <c r="K42" s="126"/>
      <c r="L42" s="47"/>
      <c r="M42" s="55"/>
      <c r="N42" s="75">
        <v>8</v>
      </c>
      <c r="O42" s="126"/>
      <c r="P42" s="126"/>
      <c r="Q42" s="126"/>
      <c r="R42" s="126"/>
      <c r="S42" s="132"/>
      <c r="T42" s="133"/>
      <c r="U42" s="133"/>
      <c r="V42" s="134"/>
      <c r="W42" s="76"/>
      <c r="X42" s="126"/>
      <c r="Y42" s="126"/>
      <c r="Z42" s="126"/>
      <c r="AA42" s="47"/>
      <c r="AB42" s="55"/>
      <c r="AD42" s="29" t="s">
        <v>76</v>
      </c>
      <c r="AE42" s="29">
        <f>IF((SUMIF($B$35:$B$49,B73,M35:M49))&lt;(AE32-SUM(AE33:AE41)),SUMIF($B$35:$B$49,B73,M35:M49),(AE32-SUM(AE33:AE41)))</f>
        <v>0</v>
      </c>
      <c r="AF42" s="29" t="s">
        <v>248</v>
      </c>
      <c r="AG42" s="35">
        <f>MAX(0,$AG$32-SUM($M$35:M43))</f>
        <v>5</v>
      </c>
      <c r="AI42" s="29">
        <f ca="1">IF($M$29+$M$50+$AB$29+AI40+AI39+AI38+AI41+AI34+AI35+AI36+AI37&gt;=10,0,MIN(10-$M$29-$M$50-$AB$29-AI40-AI39-AI38-AI41,SUMIF($O$35:$R$42,I72,$AB$35:$AB$42)))</f>
        <v>0</v>
      </c>
      <c r="AJ42" s="29" t="s">
        <v>75</v>
      </c>
    </row>
    <row r="43" spans="1:37" ht="20.25" customHeight="1" thickBot="1" x14ac:dyDescent="0.3">
      <c r="A43" s="60">
        <v>9</v>
      </c>
      <c r="B43" s="46"/>
      <c r="C43" s="126"/>
      <c r="D43" s="126"/>
      <c r="E43" s="126"/>
      <c r="F43" s="126"/>
      <c r="G43" s="76"/>
      <c r="H43" s="126"/>
      <c r="I43" s="126"/>
      <c r="J43" s="126"/>
      <c r="K43" s="126"/>
      <c r="L43" s="47"/>
      <c r="M43" s="55"/>
      <c r="N43" s="127" t="s">
        <v>49</v>
      </c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24">
        <f>SUM(AA35:AA42)</f>
        <v>0</v>
      </c>
      <c r="AB43" s="25">
        <f>SUM(AB35:AB42)</f>
        <v>0</v>
      </c>
      <c r="AD43" s="29" t="s">
        <v>77</v>
      </c>
      <c r="AE43" s="29">
        <f>IF((SUMIF($B$35:$B$49,B104,$M$35:$M$49))&lt;(AE32-SUM(AE33:AE42)),SUMIF($B$35:$B$49,B104,$M$35:$M$49),(AE32-SUM(AE33:AE42)))</f>
        <v>0</v>
      </c>
      <c r="AF43" s="29" t="s">
        <v>249</v>
      </c>
      <c r="AG43" s="35">
        <f>MAX(0,$AG$32-SUM($M$35:M44))</f>
        <v>5</v>
      </c>
      <c r="AI43" s="29">
        <f ca="1">IF($M$29+$M$50+$AB$29+AI41+AI40+AI39+AI42+AI34+AI35+AI36+AI37+AI38&gt;=10,0,MIN(10-$M$29-$M$50-$AB$29-AI41-AI40-AI39-AI42,SUMIF($O$35:$R$42,I73,$AB$35:$AB$42)))</f>
        <v>0</v>
      </c>
      <c r="AJ43" s="29" t="s">
        <v>76</v>
      </c>
    </row>
    <row r="44" spans="1:37" ht="20.25" customHeight="1" x14ac:dyDescent="0.25">
      <c r="A44" s="60">
        <v>10</v>
      </c>
      <c r="B44" s="46"/>
      <c r="C44" s="126"/>
      <c r="D44" s="126"/>
      <c r="E44" s="126"/>
      <c r="F44" s="126"/>
      <c r="G44" s="76"/>
      <c r="H44" s="126"/>
      <c r="I44" s="126"/>
      <c r="J44" s="126"/>
      <c r="K44" s="126"/>
      <c r="L44" s="47"/>
      <c r="M44" s="55"/>
      <c r="N44" s="129" t="s">
        <v>191</v>
      </c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1"/>
      <c r="AD44" s="29" t="s">
        <v>78</v>
      </c>
      <c r="AF44" s="29" t="s">
        <v>250</v>
      </c>
      <c r="AG44" s="35">
        <f>MAX(0,$AG$32-SUM($M$35:M45))</f>
        <v>5</v>
      </c>
    </row>
    <row r="45" spans="1:37" ht="20.25" customHeight="1" x14ac:dyDescent="0.25">
      <c r="A45" s="60">
        <v>11</v>
      </c>
      <c r="B45" s="46"/>
      <c r="C45" s="126"/>
      <c r="D45" s="126"/>
      <c r="E45" s="126"/>
      <c r="F45" s="126"/>
      <c r="G45" s="76"/>
      <c r="H45" s="126"/>
      <c r="I45" s="126"/>
      <c r="J45" s="126"/>
      <c r="K45" s="126"/>
      <c r="L45" s="47"/>
      <c r="M45" s="55"/>
      <c r="N45" s="75">
        <v>1</v>
      </c>
      <c r="O45" s="126"/>
      <c r="P45" s="126"/>
      <c r="Q45" s="126"/>
      <c r="R45" s="126"/>
      <c r="S45" s="132"/>
      <c r="T45" s="133"/>
      <c r="U45" s="133"/>
      <c r="V45" s="134"/>
      <c r="W45" s="76"/>
      <c r="X45" s="126"/>
      <c r="Y45" s="126"/>
      <c r="Z45" s="126"/>
      <c r="AA45" s="47"/>
      <c r="AB45" s="55"/>
      <c r="AD45" s="29" t="s">
        <v>79</v>
      </c>
      <c r="AF45" s="29" t="s">
        <v>251</v>
      </c>
      <c r="AG45" s="35">
        <f>MAX(0,$AG$32-SUM($M$35:M46))</f>
        <v>5</v>
      </c>
    </row>
    <row r="46" spans="1:37" ht="20.25" customHeight="1" x14ac:dyDescent="0.25">
      <c r="A46" s="60">
        <v>12</v>
      </c>
      <c r="B46" s="46"/>
      <c r="C46" s="126"/>
      <c r="D46" s="126"/>
      <c r="E46" s="126"/>
      <c r="F46" s="126"/>
      <c r="G46" s="76"/>
      <c r="H46" s="126"/>
      <c r="I46" s="126"/>
      <c r="J46" s="126"/>
      <c r="K46" s="126"/>
      <c r="L46" s="47"/>
      <c r="M46" s="55"/>
      <c r="N46" s="75">
        <v>2</v>
      </c>
      <c r="O46" s="126"/>
      <c r="P46" s="126"/>
      <c r="Q46" s="126"/>
      <c r="R46" s="126"/>
      <c r="S46" s="132"/>
      <c r="T46" s="133"/>
      <c r="U46" s="133"/>
      <c r="V46" s="134"/>
      <c r="W46" s="76"/>
      <c r="X46" s="126"/>
      <c r="Y46" s="126"/>
      <c r="Z46" s="126"/>
      <c r="AA46" s="47"/>
      <c r="AB46" s="55"/>
      <c r="AD46" s="29" t="s">
        <v>80</v>
      </c>
      <c r="AF46" s="29" t="s">
        <v>252</v>
      </c>
      <c r="AG46" s="35">
        <f>MAX(0,$AG$32-SUM($M$35:M47))</f>
        <v>5</v>
      </c>
    </row>
    <row r="47" spans="1:37" ht="20.25" customHeight="1" x14ac:dyDescent="0.25">
      <c r="A47" s="60">
        <v>13</v>
      </c>
      <c r="B47" s="46"/>
      <c r="C47" s="126"/>
      <c r="D47" s="126"/>
      <c r="E47" s="126"/>
      <c r="F47" s="126"/>
      <c r="G47" s="76"/>
      <c r="H47" s="126"/>
      <c r="I47" s="126"/>
      <c r="J47" s="126"/>
      <c r="K47" s="126"/>
      <c r="L47" s="47"/>
      <c r="M47" s="55"/>
      <c r="N47" s="75">
        <v>3</v>
      </c>
      <c r="O47" s="126"/>
      <c r="P47" s="126"/>
      <c r="Q47" s="126"/>
      <c r="R47" s="126"/>
      <c r="S47" s="132"/>
      <c r="T47" s="133"/>
      <c r="U47" s="133"/>
      <c r="V47" s="134"/>
      <c r="W47" s="76"/>
      <c r="X47" s="126"/>
      <c r="Y47" s="126"/>
      <c r="Z47" s="126"/>
      <c r="AA47" s="47"/>
      <c r="AB47" s="55"/>
      <c r="AD47" s="29" t="s">
        <v>81</v>
      </c>
      <c r="AF47" s="29" t="s">
        <v>253</v>
      </c>
      <c r="AG47" s="35">
        <f>MAX(0,$AG$32-SUM($M$35:M48))</f>
        <v>5</v>
      </c>
    </row>
    <row r="48" spans="1:37" ht="20.25" customHeight="1" x14ac:dyDescent="0.25">
      <c r="A48" s="60">
        <v>14</v>
      </c>
      <c r="B48" s="46"/>
      <c r="C48" s="126"/>
      <c r="D48" s="126"/>
      <c r="E48" s="126"/>
      <c r="F48" s="126"/>
      <c r="G48" s="76"/>
      <c r="H48" s="126"/>
      <c r="I48" s="126"/>
      <c r="J48" s="126"/>
      <c r="K48" s="126"/>
      <c r="L48" s="47"/>
      <c r="M48" s="55"/>
      <c r="N48" s="75">
        <v>4</v>
      </c>
      <c r="O48" s="126"/>
      <c r="P48" s="126"/>
      <c r="Q48" s="126"/>
      <c r="R48" s="126"/>
      <c r="S48" s="132"/>
      <c r="T48" s="133"/>
      <c r="U48" s="133"/>
      <c r="V48" s="134"/>
      <c r="W48" s="76"/>
      <c r="X48" s="126"/>
      <c r="Y48" s="126"/>
      <c r="Z48" s="126"/>
      <c r="AA48" s="47"/>
      <c r="AB48" s="55"/>
      <c r="AD48" s="29" t="s">
        <v>82</v>
      </c>
      <c r="AF48" s="29" t="s">
        <v>254</v>
      </c>
      <c r="AG48" s="35">
        <f>MAX(0,$AG$32-SUM($M$35:M49))</f>
        <v>5</v>
      </c>
    </row>
    <row r="49" spans="1:37" ht="20.25" customHeight="1" x14ac:dyDescent="0.25">
      <c r="A49" s="60">
        <v>15</v>
      </c>
      <c r="B49" s="46"/>
      <c r="C49" s="126"/>
      <c r="D49" s="126"/>
      <c r="E49" s="126"/>
      <c r="F49" s="126"/>
      <c r="G49" s="76"/>
      <c r="H49" s="126"/>
      <c r="I49" s="126"/>
      <c r="J49" s="126"/>
      <c r="K49" s="126"/>
      <c r="L49" s="47"/>
      <c r="M49" s="55"/>
      <c r="N49" s="75">
        <v>5</v>
      </c>
      <c r="O49" s="126"/>
      <c r="P49" s="126"/>
      <c r="Q49" s="126"/>
      <c r="R49" s="126"/>
      <c r="S49" s="132"/>
      <c r="T49" s="133"/>
      <c r="U49" s="133"/>
      <c r="V49" s="134"/>
      <c r="W49" s="76"/>
      <c r="X49" s="126"/>
      <c r="Y49" s="126"/>
      <c r="Z49" s="126"/>
      <c r="AA49" s="47"/>
      <c r="AB49" s="55"/>
    </row>
    <row r="50" spans="1:37" s="39" customFormat="1" ht="26.25" customHeight="1" thickBot="1" x14ac:dyDescent="0.3">
      <c r="A50" s="127" t="s">
        <v>49</v>
      </c>
      <c r="B50" s="128"/>
      <c r="C50" s="128"/>
      <c r="D50" s="128"/>
      <c r="E50" s="128"/>
      <c r="F50" s="128"/>
      <c r="G50" s="128"/>
      <c r="H50" s="128"/>
      <c r="I50" s="128"/>
      <c r="J50" s="128"/>
      <c r="K50" s="128"/>
      <c r="L50" s="24">
        <f>SUM(L35:L49)</f>
        <v>8</v>
      </c>
      <c r="M50" s="25">
        <f>SUM(M35:M49)</f>
        <v>5</v>
      </c>
      <c r="N50" s="127" t="s">
        <v>49</v>
      </c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24">
        <f>SUM(AA45:AA49)</f>
        <v>0</v>
      </c>
      <c r="AB50" s="25">
        <f>SUM(AB45:AB49)</f>
        <v>0</v>
      </c>
      <c r="AG50" s="41"/>
      <c r="AH50" s="41"/>
    </row>
    <row r="51" spans="1:37" ht="10.5" customHeight="1" thickBot="1" x14ac:dyDescent="0.3">
      <c r="A51" s="33"/>
      <c r="B51" s="161"/>
      <c r="C51" s="161"/>
      <c r="D51" s="54"/>
      <c r="E51" s="54"/>
      <c r="F51" s="54"/>
      <c r="G51" s="54"/>
      <c r="H51" s="54"/>
      <c r="I51" s="54"/>
      <c r="J51" s="54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</row>
    <row r="52" spans="1:37" s="39" customFormat="1" ht="21.75" customHeight="1" thickBot="1" x14ac:dyDescent="0.3">
      <c r="A52" s="182" t="s">
        <v>6</v>
      </c>
      <c r="B52" s="183"/>
      <c r="C52" s="183"/>
      <c r="D52" s="183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183"/>
      <c r="Q52" s="183"/>
      <c r="R52" s="183"/>
      <c r="S52" s="183"/>
      <c r="T52" s="183"/>
      <c r="U52" s="183"/>
      <c r="V52" s="183"/>
      <c r="W52" s="183"/>
      <c r="X52" s="183"/>
      <c r="Y52" s="183"/>
      <c r="Z52" s="183"/>
      <c r="AA52" s="183"/>
      <c r="AB52" s="184"/>
      <c r="AG52" s="41"/>
      <c r="AH52" s="41"/>
    </row>
    <row r="53" spans="1:37" ht="22.5" customHeight="1" x14ac:dyDescent="0.2">
      <c r="A53" s="129" t="s">
        <v>62</v>
      </c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1"/>
      <c r="N53" s="129" t="s">
        <v>60</v>
      </c>
      <c r="O53" s="130"/>
      <c r="P53" s="130"/>
      <c r="Q53" s="130"/>
      <c r="R53" s="130"/>
      <c r="S53" s="130"/>
      <c r="T53" s="130"/>
      <c r="U53" s="130"/>
      <c r="V53" s="130"/>
      <c r="W53" s="130"/>
      <c r="X53" s="131"/>
      <c r="Y53" s="129" t="s">
        <v>190</v>
      </c>
      <c r="Z53" s="130"/>
      <c r="AA53" s="130"/>
      <c r="AB53" s="131"/>
    </row>
    <row r="54" spans="1:37" ht="19.5" customHeight="1" x14ac:dyDescent="0.2">
      <c r="A54" s="200"/>
      <c r="B54" s="202"/>
      <c r="C54" s="153" t="s">
        <v>52</v>
      </c>
      <c r="D54" s="153"/>
      <c r="E54" s="153"/>
      <c r="F54" s="153"/>
      <c r="G54" s="153" t="s">
        <v>53</v>
      </c>
      <c r="H54" s="153"/>
      <c r="I54" s="153"/>
      <c r="J54" s="153"/>
      <c r="K54" s="153" t="s">
        <v>5</v>
      </c>
      <c r="L54" s="153"/>
      <c r="M54" s="154"/>
      <c r="N54" s="200"/>
      <c r="O54" s="201"/>
      <c r="P54" s="201"/>
      <c r="Q54" s="202"/>
      <c r="R54" s="95" t="s">
        <v>52</v>
      </c>
      <c r="S54" s="96"/>
      <c r="T54" s="97"/>
      <c r="U54" s="95" t="s">
        <v>53</v>
      </c>
      <c r="V54" s="97"/>
      <c r="W54" s="153" t="s">
        <v>5</v>
      </c>
      <c r="X54" s="154"/>
      <c r="Y54" s="213" t="s">
        <v>219</v>
      </c>
      <c r="Z54" s="214"/>
      <c r="AA54" s="166" t="s">
        <v>239</v>
      </c>
      <c r="AB54" s="217"/>
    </row>
    <row r="55" spans="1:37" ht="19.5" customHeight="1" x14ac:dyDescent="0.2">
      <c r="A55" s="203"/>
      <c r="B55" s="205"/>
      <c r="C55" s="153" t="s">
        <v>228</v>
      </c>
      <c r="D55" s="153"/>
      <c r="E55" s="153" t="s">
        <v>227</v>
      </c>
      <c r="F55" s="153"/>
      <c r="G55" s="153" t="s">
        <v>228</v>
      </c>
      <c r="H55" s="153"/>
      <c r="I55" s="153" t="s">
        <v>227</v>
      </c>
      <c r="J55" s="153"/>
      <c r="K55" s="42" t="s">
        <v>228</v>
      </c>
      <c r="L55" s="153" t="s">
        <v>227</v>
      </c>
      <c r="M55" s="154"/>
      <c r="N55" s="203"/>
      <c r="O55" s="204"/>
      <c r="P55" s="204"/>
      <c r="Q55" s="205"/>
      <c r="R55" s="153" t="s">
        <v>228</v>
      </c>
      <c r="S55" s="153"/>
      <c r="T55" s="42" t="s">
        <v>227</v>
      </c>
      <c r="U55" s="42" t="s">
        <v>228</v>
      </c>
      <c r="V55" s="42" t="s">
        <v>227</v>
      </c>
      <c r="W55" s="42" t="s">
        <v>228</v>
      </c>
      <c r="X55" s="43" t="s">
        <v>227</v>
      </c>
      <c r="Y55" s="215"/>
      <c r="Z55" s="216"/>
      <c r="AA55" s="198"/>
      <c r="AB55" s="218"/>
    </row>
    <row r="56" spans="1:37" s="39" customFormat="1" ht="19.5" customHeight="1" x14ac:dyDescent="0.25">
      <c r="A56" s="151" t="s">
        <v>50</v>
      </c>
      <c r="B56" s="152"/>
      <c r="C56" s="189">
        <f>L29</f>
        <v>0</v>
      </c>
      <c r="D56" s="189"/>
      <c r="E56" s="189">
        <f>M29</f>
        <v>0</v>
      </c>
      <c r="F56" s="189"/>
      <c r="G56" s="189">
        <f>AA29</f>
        <v>0</v>
      </c>
      <c r="H56" s="189"/>
      <c r="I56" s="89">
        <f>AB29</f>
        <v>0</v>
      </c>
      <c r="J56" s="91"/>
      <c r="K56" s="47">
        <f>SUM(C56+G56)</f>
        <v>0</v>
      </c>
      <c r="L56" s="189">
        <f>I56+E56</f>
        <v>0</v>
      </c>
      <c r="M56" s="190"/>
      <c r="N56" s="151" t="s">
        <v>50</v>
      </c>
      <c r="O56" s="152"/>
      <c r="P56" s="152"/>
      <c r="Q56" s="152"/>
      <c r="R56" s="189">
        <f>L50</f>
        <v>8</v>
      </c>
      <c r="S56" s="189"/>
      <c r="T56" s="47">
        <f>M50</f>
        <v>5</v>
      </c>
      <c r="U56" s="47">
        <f>AA43</f>
        <v>0</v>
      </c>
      <c r="V56" s="47">
        <f>AB43</f>
        <v>0</v>
      </c>
      <c r="W56" s="47">
        <f>SUM(R56+U56)</f>
        <v>8</v>
      </c>
      <c r="X56" s="55">
        <f>T56+V56</f>
        <v>5</v>
      </c>
      <c r="Y56" s="146">
        <f>AA50+AB50</f>
        <v>0</v>
      </c>
      <c r="Z56" s="144"/>
      <c r="AA56" s="144"/>
      <c r="AB56" s="145"/>
      <c r="AG56" s="41"/>
      <c r="AH56" s="41"/>
      <c r="AI56" s="39" t="s">
        <v>194</v>
      </c>
      <c r="AJ56" s="39" t="s">
        <v>195</v>
      </c>
    </row>
    <row r="57" spans="1:37" s="39" customFormat="1" ht="19.5" customHeight="1" x14ac:dyDescent="0.25">
      <c r="A57" s="151" t="s">
        <v>54</v>
      </c>
      <c r="B57" s="152"/>
      <c r="C57" s="189">
        <f>IF(C56+E56&lt;=C8,C56+E56,C8)</f>
        <v>0</v>
      </c>
      <c r="D57" s="189"/>
      <c r="E57" s="189"/>
      <c r="F57" s="189"/>
      <c r="G57" s="189">
        <f>MIN(G56+I56,IF(C8-C57-R57&lt;=C8,C8-C57-R57,0))</f>
        <v>0</v>
      </c>
      <c r="H57" s="189"/>
      <c r="I57" s="189"/>
      <c r="J57" s="189"/>
      <c r="K57" s="189">
        <f>SUM(C57:J57)</f>
        <v>0</v>
      </c>
      <c r="L57" s="189"/>
      <c r="M57" s="190"/>
      <c r="N57" s="151" t="s">
        <v>54</v>
      </c>
      <c r="O57" s="152"/>
      <c r="P57" s="152"/>
      <c r="Q57" s="152"/>
      <c r="R57" s="189">
        <f>MIN(R56+T56,IF($C$8-C57&lt;=C8,C8-C57,0))</f>
        <v>0</v>
      </c>
      <c r="S57" s="189"/>
      <c r="T57" s="189"/>
      <c r="U57" s="189">
        <f>MIN(V56+U56,IF(C8-C57-R57-G57&lt;=C8,C8-C57-R57-G57,0))</f>
        <v>0</v>
      </c>
      <c r="V57" s="189"/>
      <c r="W57" s="189">
        <f>SUM(R57:U57)</f>
        <v>0</v>
      </c>
      <c r="X57" s="190"/>
      <c r="Y57" s="146">
        <f>MIN(Y56,IF(C8-C57-R57-G57-U57&lt;=C8,C8-C57-R57-G57-U57,0))</f>
        <v>0</v>
      </c>
      <c r="Z57" s="144"/>
      <c r="AA57" s="144"/>
      <c r="AB57" s="145"/>
      <c r="AD57" s="39" t="s">
        <v>193</v>
      </c>
      <c r="AE57" s="39">
        <f>C8</f>
        <v>0</v>
      </c>
      <c r="AG57" s="41"/>
      <c r="AH57" s="41"/>
    </row>
    <row r="58" spans="1:37" s="39" customFormat="1" ht="21" customHeight="1" x14ac:dyDescent="0.25">
      <c r="A58" s="151" t="s">
        <v>51</v>
      </c>
      <c r="B58" s="152"/>
      <c r="C58" s="189">
        <f>MIN(20,(IF(C56+E56-(IF(M29&gt;10,10,M29))-C57&lt;=20,(L29+IF(M29&gt;10,10,M29)-C57),20)))</f>
        <v>0</v>
      </c>
      <c r="D58" s="189"/>
      <c r="E58" s="189"/>
      <c r="F58" s="189"/>
      <c r="G58" s="189">
        <f>MIN(10,(MAX(0,(G56+I56-G57-(IF(E74&gt;=10,AB29,IF(AB29&gt;=10-E74,AB29-(10-E74),0)))))))</f>
        <v>0</v>
      </c>
      <c r="H58" s="189"/>
      <c r="I58" s="189"/>
      <c r="J58" s="189"/>
      <c r="K58" s="189">
        <f>SUM(C58:J58)</f>
        <v>0</v>
      </c>
      <c r="L58" s="189"/>
      <c r="M58" s="190"/>
      <c r="N58" s="151" t="s">
        <v>51</v>
      </c>
      <c r="O58" s="152"/>
      <c r="P58" s="152"/>
      <c r="Q58" s="152"/>
      <c r="R58" s="189">
        <f>MIN(20-C58,(IF(R56+T56-R57-(IF(M29&gt;=10,M50,IF(M29+M50&lt;10,0,M29+M50-10)))&gt;20,20-C58,(R56+T56-R57-(IF(M29&gt;=10,M50,(IF(M29+M50&lt;10,0,M29+M50-10))))))))</f>
        <v>13</v>
      </c>
      <c r="S58" s="189"/>
      <c r="T58" s="189"/>
      <c r="U58" s="189">
        <f ca="1">MIN(10-G58,(MAX(0,(V56+U56-U57-(IF(E74+P64&gt;=10,AB43,IF(AB43&gt;=(10-E74),AB43-(10-E74-P64),0)))))))</f>
        <v>0</v>
      </c>
      <c r="V58" s="189"/>
      <c r="W58" s="189">
        <f ca="1">R58+U58</f>
        <v>13</v>
      </c>
      <c r="X58" s="190"/>
      <c r="Y58" s="146">
        <f>MIN(10,(MAX(0,(Y56-Y57-(IF(M29+M50+AB29+AB43&gt;=10,AB50,IF(AB50&gt;10-M29-M50-AB29-AB43,AB50-(10-M29-M50-AB29-AB43),0)))))))</f>
        <v>0</v>
      </c>
      <c r="Z58" s="144"/>
      <c r="AA58" s="144"/>
      <c r="AB58" s="145"/>
      <c r="AD58" s="39" t="s">
        <v>67</v>
      </c>
      <c r="AE58" s="39">
        <f>C57</f>
        <v>0</v>
      </c>
      <c r="AG58" s="41"/>
      <c r="AH58" s="41"/>
      <c r="AI58" s="39">
        <f>AE57-C57-R57</f>
        <v>0</v>
      </c>
      <c r="AJ58" s="51">
        <f>AE57-C57-G57-R57-U57</f>
        <v>0</v>
      </c>
      <c r="AK58" s="39" t="s">
        <v>196</v>
      </c>
    </row>
    <row r="59" spans="1:37" ht="9.75" customHeight="1" thickBot="1" x14ac:dyDescent="0.3">
      <c r="A59" s="56"/>
      <c r="B59" s="212"/>
      <c r="C59" s="212"/>
      <c r="D59" s="57"/>
      <c r="E59" s="57"/>
      <c r="F59" s="57"/>
      <c r="G59" s="57"/>
      <c r="H59" s="57"/>
      <c r="I59" s="57"/>
      <c r="J59" s="57"/>
      <c r="K59" s="58"/>
      <c r="L59" s="58"/>
      <c r="M59" s="59"/>
      <c r="N59" s="56"/>
      <c r="O59" s="58"/>
      <c r="P59" s="58"/>
      <c r="Q59" s="58"/>
      <c r="R59" s="58"/>
      <c r="S59" s="58"/>
      <c r="T59" s="58"/>
      <c r="U59" s="58"/>
      <c r="V59" s="58"/>
      <c r="W59" s="58"/>
      <c r="X59" s="59"/>
      <c r="Y59" s="56"/>
      <c r="Z59" s="58"/>
      <c r="AA59" s="58"/>
      <c r="AB59" s="59"/>
      <c r="AJ59" s="27"/>
      <c r="AK59" s="39" t="s">
        <v>197</v>
      </c>
    </row>
    <row r="60" spans="1:37" s="39" customFormat="1" ht="21.75" customHeight="1" thickBot="1" x14ac:dyDescent="0.3">
      <c r="A60" s="182" t="s">
        <v>57</v>
      </c>
      <c r="B60" s="183"/>
      <c r="C60" s="183"/>
      <c r="D60" s="183"/>
      <c r="E60" s="183"/>
      <c r="F60" s="183"/>
      <c r="G60" s="183"/>
      <c r="H60" s="183"/>
      <c r="I60" s="183"/>
      <c r="J60" s="183"/>
      <c r="K60" s="183"/>
      <c r="L60" s="183"/>
      <c r="M60" s="183"/>
      <c r="N60" s="183"/>
      <c r="O60" s="183"/>
      <c r="P60" s="183"/>
      <c r="Q60" s="183"/>
      <c r="R60" s="183"/>
      <c r="S60" s="183"/>
      <c r="T60" s="183"/>
      <c r="U60" s="183"/>
      <c r="V60" s="183"/>
      <c r="W60" s="183"/>
      <c r="X60" s="183"/>
      <c r="Y60" s="183"/>
      <c r="Z60" s="183"/>
      <c r="AA60" s="183"/>
      <c r="AB60" s="184"/>
      <c r="AD60" s="39" t="s">
        <v>275</v>
      </c>
      <c r="AE60" s="39">
        <f>IF(SUMIF($B$35:$B$49,B65,L35:L49)+AE34&lt;(AE57-AE58),SUMIF($B$35:$B$49,B65,L35:L49)+AE34,(AE57-AE58))</f>
        <v>0</v>
      </c>
      <c r="AG60" s="41"/>
      <c r="AH60" s="41"/>
      <c r="AI60" s="39">
        <f>IF(U57&gt;0,MIN(10,C8-C57-R57-G57),0)</f>
        <v>0</v>
      </c>
      <c r="AJ60" s="51">
        <f ca="1">MAX(0,MIN(AJ58,AJ58-SUMIF(O45:R49,T64,AA45:AA49)))</f>
        <v>0</v>
      </c>
      <c r="AK60" s="39" t="s">
        <v>198</v>
      </c>
    </row>
    <row r="61" spans="1:37" s="39" customFormat="1" ht="21.75" customHeight="1" x14ac:dyDescent="0.2">
      <c r="A61" s="129" t="s">
        <v>3</v>
      </c>
      <c r="B61" s="130"/>
      <c r="C61" s="130"/>
      <c r="D61" s="130"/>
      <c r="E61" s="130"/>
      <c r="F61" s="130"/>
      <c r="G61" s="131"/>
      <c r="H61" s="129" t="s">
        <v>4</v>
      </c>
      <c r="I61" s="130"/>
      <c r="J61" s="130"/>
      <c r="K61" s="130"/>
      <c r="L61" s="130"/>
      <c r="M61" s="130"/>
      <c r="N61" s="130"/>
      <c r="O61" s="130"/>
      <c r="P61" s="130"/>
      <c r="Q61" s="130"/>
      <c r="R61" s="131"/>
      <c r="S61" s="129" t="s">
        <v>190</v>
      </c>
      <c r="T61" s="206"/>
      <c r="U61" s="206"/>
      <c r="V61" s="130"/>
      <c r="W61" s="130"/>
      <c r="X61" s="130"/>
      <c r="Y61" s="130"/>
      <c r="Z61" s="130"/>
      <c r="AA61" s="130"/>
      <c r="AB61" s="131"/>
      <c r="AD61" s="39" t="s">
        <v>65</v>
      </c>
      <c r="AE61" s="39">
        <f>IF(SUMIF($B$35:$B$49,B66,L35:L49)+AE35&lt;(AE57-AE58-AE60),SUMIF($B$35:$B$49,B66,L35:L49)+AE35,(AE57-AE58-AE60))</f>
        <v>0</v>
      </c>
      <c r="AG61" s="41"/>
      <c r="AH61" s="41"/>
      <c r="AI61" s="39">
        <f ca="1">AI60-MIN(AI60,(SUMIF($O$35:R42,I65,$AA$35:AA42)+AI35))</f>
        <v>0</v>
      </c>
      <c r="AJ61" s="27">
        <f ca="1">MAX(0,MIN(AJ60,AJ60-SUMIF(O46:R50,V65,AA46:AA50)))</f>
        <v>0</v>
      </c>
      <c r="AK61" s="39" t="s">
        <v>199</v>
      </c>
    </row>
    <row r="62" spans="1:37" ht="21" customHeight="1" x14ac:dyDescent="0.2">
      <c r="A62" s="170" t="s">
        <v>12</v>
      </c>
      <c r="B62" s="196" t="s">
        <v>48</v>
      </c>
      <c r="C62" s="197"/>
      <c r="D62" s="176" t="s">
        <v>256</v>
      </c>
      <c r="E62" s="176"/>
      <c r="F62" s="166" t="s">
        <v>58</v>
      </c>
      <c r="G62" s="167"/>
      <c r="H62" s="170" t="s">
        <v>12</v>
      </c>
      <c r="I62" s="196" t="s">
        <v>48</v>
      </c>
      <c r="J62" s="197"/>
      <c r="K62" s="197"/>
      <c r="L62" s="197"/>
      <c r="M62" s="197"/>
      <c r="N62" s="197"/>
      <c r="O62" s="176" t="s">
        <v>256</v>
      </c>
      <c r="P62" s="176"/>
      <c r="Q62" s="176" t="s">
        <v>58</v>
      </c>
      <c r="R62" s="154"/>
      <c r="S62" s="185" t="s">
        <v>12</v>
      </c>
      <c r="T62" s="196" t="s">
        <v>48</v>
      </c>
      <c r="U62" s="197"/>
      <c r="V62" s="197"/>
      <c r="W62" s="197"/>
      <c r="X62" s="214"/>
      <c r="Y62" s="176" t="s">
        <v>226</v>
      </c>
      <c r="Z62" s="176" t="s">
        <v>58</v>
      </c>
      <c r="AA62" s="153"/>
      <c r="AB62" s="154"/>
      <c r="AD62" s="39" t="s">
        <v>66</v>
      </c>
      <c r="AE62" s="29">
        <f>IF(SUMIF($B$35:$B$49,B67,L35:L49)+AE36&lt;(AE57-AE58-AE60-AE61),SUMIF($B$35:$B$49,B67,L35:L49)+AE36,(AE57-AE58-AE60-AE61))</f>
        <v>0</v>
      </c>
      <c r="AI62" s="39">
        <f ca="1">AI61-MIN(AI61,(SUMIF(O35:R42,I66,AA35:AA42)+AI36))</f>
        <v>0</v>
      </c>
      <c r="AJ62" s="27">
        <f ca="1">MAX(0,(MIN(AJ61,AJ61-SUMIF(O47:R51,V66,AA47:AA51))))</f>
        <v>0</v>
      </c>
      <c r="AK62" s="39" t="s">
        <v>200</v>
      </c>
    </row>
    <row r="63" spans="1:37" ht="19.5" customHeight="1" x14ac:dyDescent="0.2">
      <c r="A63" s="171"/>
      <c r="B63" s="198"/>
      <c r="C63" s="199"/>
      <c r="D63" s="61" t="s">
        <v>228</v>
      </c>
      <c r="E63" s="61" t="s">
        <v>227</v>
      </c>
      <c r="F63" s="168"/>
      <c r="G63" s="169"/>
      <c r="H63" s="171"/>
      <c r="I63" s="198"/>
      <c r="J63" s="199"/>
      <c r="K63" s="199"/>
      <c r="L63" s="199"/>
      <c r="M63" s="199"/>
      <c r="N63" s="199"/>
      <c r="O63" s="61" t="s">
        <v>228</v>
      </c>
      <c r="P63" s="61" t="s">
        <v>227</v>
      </c>
      <c r="Q63" s="153"/>
      <c r="R63" s="154"/>
      <c r="S63" s="186"/>
      <c r="T63" s="198"/>
      <c r="U63" s="199"/>
      <c r="V63" s="199"/>
      <c r="W63" s="199"/>
      <c r="X63" s="216"/>
      <c r="Y63" s="153"/>
      <c r="Z63" s="153"/>
      <c r="AA63" s="153"/>
      <c r="AB63" s="154"/>
      <c r="AD63" s="39" t="s">
        <v>64</v>
      </c>
      <c r="AE63" s="29">
        <f>IF(SUMIF($B$35:$B$49,B68,L35:L49)+AE37&lt;(AE57-AE58-AE60-AE61-AE62),SUMIF($B$35:$B$49,B68,L35:L49)+AE37,(AE57-AE58-AE60-AE61-AE62))</f>
        <v>0</v>
      </c>
      <c r="AI63" s="39">
        <f ca="1">AI62-MIN(AI62,(SUMIF(O35:R42,I67,AA35:AA42)+AI37))</f>
        <v>0</v>
      </c>
      <c r="AJ63" s="62"/>
      <c r="AK63" s="51"/>
    </row>
    <row r="64" spans="1:37" ht="25.5" customHeight="1" x14ac:dyDescent="0.25">
      <c r="A64" s="60">
        <v>1</v>
      </c>
      <c r="B64" s="110"/>
      <c r="C64" s="111"/>
      <c r="D64" s="47">
        <f>C56</f>
        <v>0</v>
      </c>
      <c r="E64" s="47">
        <f>MIN(10,E56)</f>
        <v>0</v>
      </c>
      <c r="F64" s="63">
        <f>MIN(20,(IF(C56+E56-(IF(OR(M29&gt;10,M29)&gt;10,10,M29))-C57&lt;=20,(L29+IF(M29&gt;10,10,M29)-C57),20)))</f>
        <v>0</v>
      </c>
      <c r="G64" s="23">
        <f>C58</f>
        <v>0</v>
      </c>
      <c r="H64" s="60">
        <v>1</v>
      </c>
      <c r="I64" s="207"/>
      <c r="J64" s="208"/>
      <c r="K64" s="208"/>
      <c r="L64" s="208"/>
      <c r="M64" s="208"/>
      <c r="N64" s="209"/>
      <c r="O64" s="47">
        <f ca="1">SUMIF(O14:R28,I64,AA14:AA28)</f>
        <v>0</v>
      </c>
      <c r="P64" s="47">
        <f ca="1">MIN(10-E74,SUMIF(O14:R28,I64,AB14:AB28))</f>
        <v>0</v>
      </c>
      <c r="Q64" s="22">
        <f ca="1">O64+P64</f>
        <v>0</v>
      </c>
      <c r="R64" s="23">
        <f ca="1">IF(Q64-AI58&gt;=10,10,MAX(0,Q64-AI58))</f>
        <v>0</v>
      </c>
      <c r="S64" s="60">
        <v>1</v>
      </c>
      <c r="T64" s="132"/>
      <c r="U64" s="133"/>
      <c r="V64" s="133"/>
      <c r="W64" s="133"/>
      <c r="X64" s="134"/>
      <c r="Y64" s="48">
        <f ca="1">SUMIF($O$45:$R$49,T64,$AA$45:$AA$49)+SUMIF($O$45:$R$49,T64,$AB$45:$AB$49)</f>
        <v>0</v>
      </c>
      <c r="Z64" s="63">
        <f ca="1">IF(SUMIF($O$45:$R$49,T64,$AA$45:$AA$49)-AJ58&gt;=10,10,MAX(0,SUMIF($O$45:$R$49,T64,$AA$45:$AA$49)-AJ58))</f>
        <v>0</v>
      </c>
      <c r="AA64" s="65">
        <f ca="1">IF(Z64&gt;=10,10,Z64)</f>
        <v>0</v>
      </c>
      <c r="AB64" s="64"/>
      <c r="AD64" s="39" t="s">
        <v>83</v>
      </c>
      <c r="AE64" s="29">
        <f>IF(SUMIF($B$35:$B$49,B69,L35:L49)+AE38&lt;AE57-SUM(AE58:AE63),SUMIF($B$35:$B$49,B69,L35:L49)+AE38,AE57-SUM(AE58:AE63))</f>
        <v>0</v>
      </c>
      <c r="AI64" s="39">
        <f ca="1">AI63-MIN(AI63,(SUMIF(O35:R42,I67,AA35:AA42)+AI38))</f>
        <v>0</v>
      </c>
      <c r="AJ64" s="62"/>
      <c r="AK64" s="51"/>
    </row>
    <row r="65" spans="1:37" ht="25.5" customHeight="1" x14ac:dyDescent="0.25">
      <c r="A65" s="60">
        <v>2</v>
      </c>
      <c r="B65" s="108" t="s">
        <v>303</v>
      </c>
      <c r="C65" s="109"/>
      <c r="D65" s="47">
        <f>SUMIF($B$35:$B$49,B65,$L$35:$L$49)</f>
        <v>8</v>
      </c>
      <c r="E65" s="47">
        <f>MAX(0,MIN(10-E64,IF((SUM(D64:D65)-$C$8)&gt;=20,0,IF(SUMIF($B$35:$B$49,B65,$M$35:$M$49)&gt;=20-(SUM(D64:D65)+E64-$C$8),20-(SUM(D64:D65)+E64-$C$8),(SUMIF($B$35:$B$49,B65,$M$35:$M$49))))))</f>
        <v>5</v>
      </c>
      <c r="F65" s="63">
        <f>D65+E65</f>
        <v>13</v>
      </c>
      <c r="G65" s="23">
        <f>IF(G64&gt;=20,0,IF(F65&gt;=AE60,MIN(20-G64,(F65-AE60)),MIN(20-G64,F65)))</f>
        <v>13</v>
      </c>
      <c r="H65" s="60">
        <v>2</v>
      </c>
      <c r="I65" s="132"/>
      <c r="J65" s="133"/>
      <c r="K65" s="133"/>
      <c r="L65" s="133"/>
      <c r="M65" s="133"/>
      <c r="N65" s="134"/>
      <c r="O65" s="47">
        <f ca="1">SUMIF($O$35:$R$42,I65,$AA$35:$AA$42)</f>
        <v>0</v>
      </c>
      <c r="P65" s="47">
        <f ca="1">MAX(0,MIN(10-$E$74-P64,IF((SUM(O64:O65)-$C$8)&gt;=20,0,IF(SUMIF($O$35:$R$42,I65,$AB$35:$AB$42)&gt;=20-(SUM(O64:O65)+P64-$C$8),20-(SUM(O64:O65)+P64-$C$8),(SUMIF($O$35:$R$42,I65,$AB$35:$AB$42))))))</f>
        <v>0</v>
      </c>
      <c r="Q65" s="22">
        <f ca="1">O65+P65</f>
        <v>0</v>
      </c>
      <c r="R65" s="23">
        <f ca="1">IF(R64&gt;=10,0,MAX(0,MIN(10-R64,Q65-AI60)))</f>
        <v>0</v>
      </c>
      <c r="S65" s="60">
        <v>2</v>
      </c>
      <c r="T65" s="219"/>
      <c r="U65" s="220"/>
      <c r="V65" s="220"/>
      <c r="W65" s="220"/>
      <c r="X65" s="221"/>
      <c r="Y65" s="48">
        <f t="shared" ref="Y65:Y73" ca="1" si="0">SUMIF($O$45:$R$49,T65,$AA$45:$AA$49)+SUMIF($O$45:$R$49,T65,$AB$45:$AB$49)</f>
        <v>0</v>
      </c>
      <c r="Z65" s="63">
        <f t="shared" ref="Z65:Z73" ca="1" si="1">IF(SUMIF($O$45:$R$49,T65,$AA$45:$AA$49)-AJ59&gt;=10,10,MAX(0,SUMIF($O$45:$R$49,T65,$AA$45:$AA$49)-AJ59))</f>
        <v>0</v>
      </c>
      <c r="AA65" s="65">
        <f ca="1">IF(Z65&gt;=10,10-AA64,MIN(10-AA64,Z65))</f>
        <v>0</v>
      </c>
      <c r="AB65" s="64"/>
      <c r="AD65" s="39" t="s">
        <v>84</v>
      </c>
      <c r="AE65" s="29">
        <f>IF(SUMIF($B$35:$B$49,B70,L35:L49)+AE39&lt;AE57-SUM(AE58:AE64),SUMIF($B$35:$B$49,B70,L35:L49)+AE39,AE57-SUM(AE58:AE64))</f>
        <v>0</v>
      </c>
      <c r="AJ65" s="66"/>
      <c r="AK65" s="51"/>
    </row>
    <row r="66" spans="1:37" ht="25.5" customHeight="1" x14ac:dyDescent="0.25">
      <c r="A66" s="60">
        <v>3</v>
      </c>
      <c r="B66" s="108"/>
      <c r="C66" s="109"/>
      <c r="D66" s="47">
        <f>SUMIF($B$35:$B$49,B66,$L$35:$L$49)</f>
        <v>0</v>
      </c>
      <c r="E66" s="47">
        <f>MAX(0,MIN(10-SUM($E$64:E65),IF((SUM(D64:D66)-$C$8)&gt;=20,0,(IF(SUMIF($B$35:$B$49,B66,$M$35:$M$49)&gt;=20-(SUM(D64:D66)+SUM(E64:E65)-$C$8),20-(SUM(D64:D66)+SUM(E64:E65)-$C$8),(SUMIF($B$35:$B$49,B66,$M$35:$M$49)))))))</f>
        <v>0</v>
      </c>
      <c r="F66" s="63">
        <f>D66+E66</f>
        <v>0</v>
      </c>
      <c r="G66" s="23">
        <f>IF(SUM($G$64:G65)&gt;=20,0,IF(F66&gt;=AE61,MIN((20-SUM($G$64:G65)),(F66-AE61)),MIN(20-SUM($G$64:G65),F66)))</f>
        <v>0</v>
      </c>
      <c r="H66" s="60">
        <v>3</v>
      </c>
      <c r="I66" s="132"/>
      <c r="J66" s="133"/>
      <c r="K66" s="133"/>
      <c r="L66" s="133"/>
      <c r="M66" s="133"/>
      <c r="N66" s="134"/>
      <c r="O66" s="47">
        <f t="shared" ref="O66:O73" ca="1" si="2">SUMIF($O$35:$R$42,I66,$AA$35:$AA$42)</f>
        <v>0</v>
      </c>
      <c r="P66" s="47">
        <f ca="1">MAX(0,MIN(10-$E$74-SUM($P$64:P65),IF((SUM($O$64:O66)-$C$8)&gt;=20,0,IF(SUMIF($O$35:$R$42,I66,$AB$35:$AB$42)&gt;=20-(SUM($O$64:O66)+SUM($P$64:P65)-$C$8),20-(SUM($O$64:O66)+SUM($P$64:P65)-$C$8),(SUMIF($O$35:$R$42,I66,$AB$35:$AB$42))))))</f>
        <v>0</v>
      </c>
      <c r="Q66" s="22">
        <f ca="1">O66+P66</f>
        <v>0</v>
      </c>
      <c r="R66" s="23">
        <f ca="1">IF(R64+R65&gt;=10,0,MAX(0,MIN(10-R64-R65,Q66-AI61)))</f>
        <v>0</v>
      </c>
      <c r="S66" s="60">
        <v>3</v>
      </c>
      <c r="T66" s="219"/>
      <c r="U66" s="220"/>
      <c r="V66" s="220"/>
      <c r="W66" s="220"/>
      <c r="X66" s="221"/>
      <c r="Y66" s="48">
        <f t="shared" ca="1" si="0"/>
        <v>0</v>
      </c>
      <c r="Z66" s="63">
        <f t="shared" ca="1" si="1"/>
        <v>0</v>
      </c>
      <c r="AA66" s="65">
        <f ca="1">IF(Z66&gt;=10,10-AA64-AA65,MIN(10-AA64-AA65,Z66))</f>
        <v>0</v>
      </c>
      <c r="AB66" s="64"/>
      <c r="AD66" s="39" t="s">
        <v>85</v>
      </c>
      <c r="AE66" s="29">
        <f>IF(SUMIF($B$35:$B$49,B71,L35:L49)+AE40&lt;AE57-SUM(AE58:AE65),SUMIF($B$35:$B$49,B71,L35:L49)+AE40,AE57-SUM(AE58:AE65))</f>
        <v>0</v>
      </c>
      <c r="AJ66" s="66"/>
      <c r="AK66" s="51"/>
    </row>
    <row r="67" spans="1:37" ht="25.5" customHeight="1" x14ac:dyDescent="0.25">
      <c r="A67" s="60">
        <v>4</v>
      </c>
      <c r="B67" s="108"/>
      <c r="C67" s="109"/>
      <c r="D67" s="47">
        <f>SUMIF($B$35:$B$49,B67,$L$35:$L$49)</f>
        <v>0</v>
      </c>
      <c r="E67" s="47">
        <f>MAX(0,MIN(10-SUM($E$64:E66),IF((SUM($D$64:D67)-$C$8)&gt;=20,0,(IF(SUMIF($B$35:$B$49,B67,$M$35:$M$49)&gt;=20-(SUM($D$64:D67)+SUM($E$64:E66)-$C$8),20-(SUM($D$64:D67)+SUM($E$64:E66)-$C$8),(SUMIF($B$35:$B$49,B67,$M$35:$M$49)))))))</f>
        <v>0</v>
      </c>
      <c r="F67" s="63">
        <f>D67+E67</f>
        <v>0</v>
      </c>
      <c r="G67" s="23">
        <f>IF(SUM($G$64:G66)&gt;=20,0,IF(F67&gt;=AE62,MIN((20-SUM($G$64:G66)),(F67-AE62)),MIN(20-SUM($G$64:G66),F67)))</f>
        <v>0</v>
      </c>
      <c r="H67" s="60">
        <v>4</v>
      </c>
      <c r="I67" s="132"/>
      <c r="J67" s="133"/>
      <c r="K67" s="133"/>
      <c r="L67" s="133"/>
      <c r="M67" s="133"/>
      <c r="N67" s="134"/>
      <c r="O67" s="47">
        <f t="shared" ca="1" si="2"/>
        <v>0</v>
      </c>
      <c r="P67" s="47">
        <f ca="1">MAX(0,MIN(10-$E$74-SUM($P$64:P66),IF((SUM($O$64:O67)-$C$8)&gt;=20,0,IF(SUMIF($O$35:$R$42,I67,$AB$35:$AB$42)&gt;=20-(SUM($O$64:O67)+SUM($P$64:P66)-$C$8),20-(SUM($O$64:O67)+SUM($P$64:P66)-$C$8),(SUMIF($O$35:$R$42,I67,$AB$35:$AB$42))))))</f>
        <v>0</v>
      </c>
      <c r="Q67" s="22">
        <f t="shared" ref="Q67:Q73" ca="1" si="3">O67+P67</f>
        <v>0</v>
      </c>
      <c r="R67" s="23">
        <f ca="1">IF(SUM(R64:R66)&gt;=10,0,MAX(0,MIN(10-SUM(R64:R66),Q67-AI62)))</f>
        <v>0</v>
      </c>
      <c r="S67" s="60">
        <v>4</v>
      </c>
      <c r="T67" s="222"/>
      <c r="U67" s="223"/>
      <c r="V67" s="223"/>
      <c r="W67" s="223"/>
      <c r="X67" s="224"/>
      <c r="Y67" s="48">
        <f t="shared" ca="1" si="0"/>
        <v>0</v>
      </c>
      <c r="Z67" s="63">
        <f t="shared" ca="1" si="1"/>
        <v>0</v>
      </c>
      <c r="AA67" s="65">
        <f ca="1">IF(Z67&gt;=10,10-AA64-AA65-AA66,MIN(10-AA64-AA65-AA66,Z67))</f>
        <v>0</v>
      </c>
      <c r="AB67" s="64"/>
      <c r="AD67" s="39" t="s">
        <v>86</v>
      </c>
      <c r="AE67" s="29">
        <f>IF(SUMIF($B$35:$B$49,B72,L35:L49)+AE41&lt;AE57-SUM(AE58:AE66),SUMIF($B$35:$B$49,B72,L35:L49)+AE41,AE57-SUM(AE58:AE66))</f>
        <v>0</v>
      </c>
      <c r="AJ67" s="66"/>
    </row>
    <row r="68" spans="1:37" ht="25.5" customHeight="1" x14ac:dyDescent="0.25">
      <c r="A68" s="60">
        <v>5</v>
      </c>
      <c r="B68" s="108"/>
      <c r="C68" s="109"/>
      <c r="D68" s="47">
        <f t="shared" ref="D68:D73" si="4">SUMIF($B$35:$B$49,B68,$L$35:$L$49)</f>
        <v>0</v>
      </c>
      <c r="E68" s="47">
        <f>MAX(0,MIN(10-SUM($E$64:E67),IF((SUM($D$64:D68)-$C$8)&gt;=20,0,(IF(SUMIF($B$35:$B$49,B68,$M$35:$M$49)&gt;=20-(SUM($D$64:D68)+SUM($E$64:E67)-$C$8),20-(SUM($D$64:D68)+SUM($E$64:E67)-$C$8),(SUMIF($B$35:$B$49,B68,$M$35:$M$49)))))))</f>
        <v>0</v>
      </c>
      <c r="F68" s="63">
        <f>D68+E68</f>
        <v>0</v>
      </c>
      <c r="G68" s="23">
        <f>IF(SUM($G$64:G67)&gt;=20,0,IF(F68&gt;=AE63,MIN((20-SUM($G$64:G67)),(F68-AE63)),MIN(20-SUM($G$64:G67),F68)))</f>
        <v>0</v>
      </c>
      <c r="H68" s="60">
        <v>5</v>
      </c>
      <c r="I68" s="132"/>
      <c r="J68" s="133"/>
      <c r="K68" s="133"/>
      <c r="L68" s="133"/>
      <c r="M68" s="133"/>
      <c r="N68" s="134"/>
      <c r="O68" s="47">
        <f t="shared" ca="1" si="2"/>
        <v>0</v>
      </c>
      <c r="P68" s="47">
        <f ca="1">MAX(0,MIN(10-$E$74-SUM($P$64:P67),IF((SUM($O$64:O68)-$C$8)&gt;=20,0,IF(SUMIF($O$35:$R$42,I68,$AB$35:$AB$42)&gt;=20-(SUM($O$64:O68)+SUM($P$64:P67)-$C$8),20-(SUM($O$64:O68)+SUM($P$64:P67)-$C$8),(SUMIF($O$35:$R$42,I68,$AB$35:$AB$42))))))</f>
        <v>0</v>
      </c>
      <c r="Q68" s="22">
        <f t="shared" ca="1" si="3"/>
        <v>0</v>
      </c>
      <c r="R68" s="23">
        <f ca="1">IF(SUM(R64:R67)&gt;=10,0,MAX(0,MIN(10-SUM(R64:R67),Q68-AI63)))</f>
        <v>0</v>
      </c>
      <c r="S68" s="60">
        <v>5</v>
      </c>
      <c r="T68" s="222"/>
      <c r="U68" s="223"/>
      <c r="V68" s="223"/>
      <c r="W68" s="223"/>
      <c r="X68" s="224"/>
      <c r="Y68" s="48">
        <f t="shared" ca="1" si="0"/>
        <v>0</v>
      </c>
      <c r="Z68" s="63">
        <f t="shared" ca="1" si="1"/>
        <v>0</v>
      </c>
      <c r="AA68" s="65">
        <f ca="1">IF(Z68&gt;=10,10-AA64-AA65-AA66-AA67,MIN(10-AA64-AA65-AA66-AA67,Z68))</f>
        <v>0</v>
      </c>
      <c r="AB68" s="64"/>
      <c r="AD68" s="39" t="s">
        <v>87</v>
      </c>
      <c r="AE68" s="29">
        <f>IF(SUMIF($B$35:$B$49,B73,L35:L49)+AE42&lt;AE57-SUM(AE58:AE67),SUMIF($B$35:$B$49,B73,L35:L49)+AE42,AE57-SUM(AE58:AE67))</f>
        <v>0</v>
      </c>
      <c r="AJ68" s="66"/>
    </row>
    <row r="69" spans="1:37" ht="25.5" customHeight="1" x14ac:dyDescent="0.25">
      <c r="A69" s="60">
        <v>6</v>
      </c>
      <c r="B69" s="108"/>
      <c r="C69" s="109"/>
      <c r="D69" s="47">
        <f t="shared" si="4"/>
        <v>0</v>
      </c>
      <c r="E69" s="47">
        <f>MAX(0,MIN(10-SUM($E$64:E68),IF((SUM($D$64:D69)-$C$8)&gt;=20,0,(IF(SUMIF($B$35:$B$49,B69,$M$35:$M$49)&gt;=20-(SUM($D$64:D69)+SUM($E$64:E68)-$C$8),20-(SUM($D$64:D69)+SUM($E$64:E68)-$C$8),(SUMIF($B$35:$B$49,B69,$M$35:$M$49)))))))</f>
        <v>0</v>
      </c>
      <c r="F69" s="63">
        <f t="shared" ref="F69:F73" si="5">SUMIF($B$35:$B$49,B69,$L$35:$L$49)+AE38</f>
        <v>0</v>
      </c>
      <c r="G69" s="23">
        <f>IF(SUM($G$64:G68)&gt;=20,0,IF(F69&gt;=AE64,MIN((20-SUM($G$64:G68)),(F69-AE64)),MIN(20-SUM($G$64:G68),F69)))</f>
        <v>0</v>
      </c>
      <c r="H69" s="60">
        <v>6</v>
      </c>
      <c r="I69" s="132"/>
      <c r="J69" s="133"/>
      <c r="K69" s="133"/>
      <c r="L69" s="133"/>
      <c r="M69" s="133"/>
      <c r="N69" s="134"/>
      <c r="O69" s="47">
        <f t="shared" ca="1" si="2"/>
        <v>0</v>
      </c>
      <c r="P69" s="47">
        <f ca="1">MAX(0,MIN(10-$E$74-SUM($P$64:P68),IF((SUM($O$64:O69)-$C$8)&gt;=20,0,IF(SUMIF($O$35:$R$42,I69,$AB$35:$AB$42)&gt;=20-(SUM($O$64:O69)+SUM($P$64:P68)-$C$8),20-(SUM($O$64:O69)+SUM($P$64:P68)-$C$8),(SUMIF($O$35:$R$42,I69,$AB$35:$AB$42))))))</f>
        <v>0</v>
      </c>
      <c r="Q69" s="22">
        <f t="shared" ca="1" si="3"/>
        <v>0</v>
      </c>
      <c r="R69" s="23">
        <f ca="1">IF(SUM($R$64:R68)&gt;=10,0,MAX(0,MIN(10-SUM($R$64:R68),Q69-AI64)))</f>
        <v>0</v>
      </c>
      <c r="S69" s="60">
        <v>6</v>
      </c>
      <c r="T69" s="222"/>
      <c r="U69" s="223"/>
      <c r="V69" s="223"/>
      <c r="W69" s="223"/>
      <c r="X69" s="224"/>
      <c r="Y69" s="48">
        <f t="shared" ca="1" si="0"/>
        <v>0</v>
      </c>
      <c r="Z69" s="63">
        <f t="shared" ca="1" si="1"/>
        <v>0</v>
      </c>
      <c r="AA69" s="65"/>
      <c r="AB69" s="64"/>
      <c r="AJ69" s="66"/>
    </row>
    <row r="70" spans="1:37" ht="25.5" customHeight="1" x14ac:dyDescent="0.25">
      <c r="A70" s="60">
        <v>7</v>
      </c>
      <c r="B70" s="108"/>
      <c r="C70" s="109"/>
      <c r="D70" s="47">
        <f t="shared" si="4"/>
        <v>0</v>
      </c>
      <c r="E70" s="47">
        <f>MAX(0,MIN(10-SUM($E$64:E69),IF((SUM($D$64:D70)-$C$8)&gt;=20,0,(IF(SUMIF($B$35:$B$49,B70,$M$35:$M$49)&gt;=20-(SUM($D$64:D70)+SUM($E$64:E69)-$C$8),20-(SUM($D$64:D70)+SUM($E$64:E69)-$C$8),(SUMIF($B$35:$B$49,B70,$M$35:$M$49)))))))</f>
        <v>0</v>
      </c>
      <c r="F70" s="63">
        <f t="shared" si="5"/>
        <v>0</v>
      </c>
      <c r="G70" s="23">
        <f>IF(SUM($G$64:G69)&gt;=20,0,IF(F70&gt;=AE65,MIN((20-SUM($G$64:G69)),(F70-AE65)),MIN(20-SUM($G$64:G69),F70)))</f>
        <v>0</v>
      </c>
      <c r="H70" s="60">
        <v>7</v>
      </c>
      <c r="I70" s="89"/>
      <c r="J70" s="90"/>
      <c r="K70" s="90"/>
      <c r="L70" s="90"/>
      <c r="M70" s="90"/>
      <c r="N70" s="91"/>
      <c r="O70" s="47">
        <f t="shared" ca="1" si="2"/>
        <v>0</v>
      </c>
      <c r="P70" s="47">
        <f ca="1">MAX(0,MIN(10-$E$74-SUM($P$64:P69),IF((SUM($O$64:O70)-$C$8)&gt;=20,0,IF(SUMIF($O$35:$R$42,I70,$AB$35:$AB$42)&gt;=20-(SUM($O$64:O70)+SUM($P$64:P69)-$C$8),20-(SUM($O$64:O70)+SUM($P$64:P69)-$C$8),(SUMIF($O$35:$R$42,I70,$AB$35:$AB$42))))))</f>
        <v>0</v>
      </c>
      <c r="Q70" s="22">
        <f t="shared" ca="1" si="3"/>
        <v>0</v>
      </c>
      <c r="R70" s="23">
        <f ca="1">IF(SUM($R$64:R69)&gt;=10,0,MAX(0,MIN(10-SUM($R$64:R69),Q70-AI65)))</f>
        <v>0</v>
      </c>
      <c r="S70" s="60">
        <v>7</v>
      </c>
      <c r="T70" s="222"/>
      <c r="U70" s="223"/>
      <c r="V70" s="223"/>
      <c r="W70" s="223"/>
      <c r="X70" s="224"/>
      <c r="Y70" s="48">
        <f t="shared" ca="1" si="0"/>
        <v>0</v>
      </c>
      <c r="Z70" s="63">
        <f t="shared" ca="1" si="1"/>
        <v>0</v>
      </c>
      <c r="AA70" s="65"/>
      <c r="AB70" s="64"/>
      <c r="AJ70" s="66"/>
    </row>
    <row r="71" spans="1:37" ht="25.5" customHeight="1" x14ac:dyDescent="0.25">
      <c r="A71" s="60">
        <v>8</v>
      </c>
      <c r="B71" s="108"/>
      <c r="C71" s="109"/>
      <c r="D71" s="47">
        <f t="shared" si="4"/>
        <v>0</v>
      </c>
      <c r="E71" s="47">
        <f>MAX(0,MIN(10-SUM($E$64:E70),IF((SUM($D$64:D71)-$C$8)&gt;=20,0,(IF(SUMIF($B$35:$B$49,B71,$M$35:$M$49)&gt;=20-(SUM($D$64:D71)+SUM($E$64:E70)-$C$8),20-(SUM($D$64:D71)+SUM($E$64:E70)-$C$8),(SUMIF($B$35:$B$49,B71,$M$35:$M$49)))))))</f>
        <v>0</v>
      </c>
      <c r="F71" s="63">
        <f t="shared" si="5"/>
        <v>0</v>
      </c>
      <c r="G71" s="23">
        <f>IF(SUM($G$64:G70)&gt;=20,0,IF(F71&gt;=AE66,MIN((20-SUM($G$64:G70)),(F71-AE66)),MIN(20-SUM($G$64:G70),F71)))</f>
        <v>0</v>
      </c>
      <c r="H71" s="60">
        <v>8</v>
      </c>
      <c r="I71" s="89"/>
      <c r="J71" s="90"/>
      <c r="K71" s="90"/>
      <c r="L71" s="90"/>
      <c r="M71" s="90"/>
      <c r="N71" s="91"/>
      <c r="O71" s="47">
        <f t="shared" ca="1" si="2"/>
        <v>0</v>
      </c>
      <c r="P71" s="47">
        <f ca="1">MAX(0,MIN(10-$E$74-SUM($P$64:P70),IF((SUM($O$64:O71)-$C$8)&gt;=20,0,IF(SUMIF($O$35:$R$42,I71,$AB$35:$AB$42)&gt;=20-(SUM($O$64:O71)+SUM($P$64:P70)-$C$8),20-(SUM($O$64:O71)+SUM($P$64:P70)-$C$8),(SUMIF($O$35:$R$42,I71,$AB$35:$AB$42))))))</f>
        <v>0</v>
      </c>
      <c r="Q71" s="22">
        <f t="shared" ca="1" si="3"/>
        <v>0</v>
      </c>
      <c r="R71" s="23">
        <f ca="1">IF(SUM($R$64:R70)&gt;=10,0,MAX(0,MIN(10-SUM($R$64:R70),Q71-AI66)))</f>
        <v>0</v>
      </c>
      <c r="S71" s="60">
        <v>8</v>
      </c>
      <c r="T71" s="222"/>
      <c r="U71" s="223"/>
      <c r="V71" s="223"/>
      <c r="W71" s="223"/>
      <c r="X71" s="224"/>
      <c r="Y71" s="48">
        <f t="shared" ca="1" si="0"/>
        <v>0</v>
      </c>
      <c r="Z71" s="63">
        <f t="shared" ca="1" si="1"/>
        <v>0</v>
      </c>
      <c r="AA71" s="65"/>
      <c r="AB71" s="64"/>
      <c r="AD71" s="67"/>
      <c r="AJ71" s="66"/>
    </row>
    <row r="72" spans="1:37" ht="25.5" customHeight="1" x14ac:dyDescent="0.25">
      <c r="A72" s="60">
        <v>9</v>
      </c>
      <c r="B72" s="108"/>
      <c r="C72" s="109"/>
      <c r="D72" s="47">
        <f t="shared" si="4"/>
        <v>0</v>
      </c>
      <c r="E72" s="47">
        <f>MAX(0,MIN(10-SUM($E$64:E71),IF((SUM($D$64:D72)-$C$8)&gt;=20,0,(IF(SUMIF($B$35:$B$49,B72,$M$35:$M$49)&gt;=20-(SUM($D$64:D72)+SUM($E$64:E71)-$C$8),20-(SUM($D$64:D72)+SUM($E$64:E71)-$C$8),(SUMIF($B$35:$B$49,B72,$M$35:$M$49)))))))</f>
        <v>0</v>
      </c>
      <c r="F72" s="63">
        <f t="shared" si="5"/>
        <v>0</v>
      </c>
      <c r="G72" s="23">
        <f>IF(SUM($G$64:G71)&gt;=20,0,IF(F72&gt;=AE67,MIN((20-SUM($G$64:G71)),(F72-AE67)),MIN(20-SUM($G$64:G71),F72)))</f>
        <v>0</v>
      </c>
      <c r="H72" s="60">
        <v>9</v>
      </c>
      <c r="I72" s="89"/>
      <c r="J72" s="90"/>
      <c r="K72" s="90"/>
      <c r="L72" s="90"/>
      <c r="M72" s="90"/>
      <c r="N72" s="91"/>
      <c r="O72" s="47">
        <f t="shared" ca="1" si="2"/>
        <v>0</v>
      </c>
      <c r="P72" s="47">
        <f ca="1">MAX(0,MIN(10-$E$74-SUM($P$64:P71),IF((SUM($O$64:O72)-$C$8)&gt;=20,0,IF(SUMIF($O$35:$R$42,I72,$AB$35:$AB$42)&gt;=20-(SUM($O$64:O72)+SUM($P$64:P71)-$C$8),20-(SUM($O$64:O72)+SUM($P$64:P71)-$C$8),(SUMIF($O$35:$R$42,I72,$AB$35:$AB$42))))))</f>
        <v>0</v>
      </c>
      <c r="Q72" s="22">
        <f t="shared" ca="1" si="3"/>
        <v>0</v>
      </c>
      <c r="R72" s="23">
        <f ca="1">IF(SUM($R$64:R71)&gt;=10,0,MAX(0,MIN(10-SUM($R$64:R71),Q72-AI67)))</f>
        <v>0</v>
      </c>
      <c r="S72" s="60">
        <v>9</v>
      </c>
      <c r="T72" s="222"/>
      <c r="U72" s="223"/>
      <c r="V72" s="223"/>
      <c r="W72" s="223"/>
      <c r="X72" s="224"/>
      <c r="Y72" s="48">
        <f t="shared" ca="1" si="0"/>
        <v>0</v>
      </c>
      <c r="Z72" s="63">
        <f t="shared" ca="1" si="1"/>
        <v>0</v>
      </c>
      <c r="AA72" s="65"/>
      <c r="AB72" s="64"/>
    </row>
    <row r="73" spans="1:37" s="39" customFormat="1" ht="25.5" customHeight="1" x14ac:dyDescent="0.25">
      <c r="A73" s="60">
        <v>10</v>
      </c>
      <c r="B73" s="108"/>
      <c r="C73" s="109"/>
      <c r="D73" s="47">
        <f t="shared" si="4"/>
        <v>0</v>
      </c>
      <c r="E73" s="47">
        <f>MAX(0,MIN(10-SUM($E$64:E72),IF((SUM($D$64:D73)-$C$8)&gt;=20,0,(IF(SUMIF($B$35:$B$49,B73,$M$35:$M$49)&gt;=20-(SUM($D$64:D73)+SUM($E$64:E72)-$C$8),20-(SUM($D$64:D73)+SUM($E$64:E72)-$C$8),(SUMIF($B$35:$B$49,B73,$M$35:$M$49)))))))</f>
        <v>0</v>
      </c>
      <c r="F73" s="63">
        <f t="shared" si="5"/>
        <v>0</v>
      </c>
      <c r="G73" s="23">
        <f>IF(SUM($G$64:G72)&gt;=20,0,IF(F73&gt;=AE68,MIN((20-SUM($G$64:G72)),(F73-AE68)),MIN(20-SUM($G$64:G72),F73)))</f>
        <v>0</v>
      </c>
      <c r="H73" s="60">
        <v>10</v>
      </c>
      <c r="I73" s="89"/>
      <c r="J73" s="90"/>
      <c r="K73" s="90"/>
      <c r="L73" s="90"/>
      <c r="M73" s="90"/>
      <c r="N73" s="91"/>
      <c r="O73" s="47">
        <f t="shared" ca="1" si="2"/>
        <v>0</v>
      </c>
      <c r="P73" s="47">
        <f ca="1">MAX(0,MIN(10-$E$74-SUM($P$64:P72),IF((SUM($O$64:O73)-$C$8)&gt;=20,0,IF(SUMIF($O$35:$R$42,I73,$AB$35:$AB$42)&gt;=20-(SUM($O$64:O73)+SUM($P$64:P72)-$C$8),20-(SUM($O$64:O73)+SUM($P$64:P72)-$C$8),(SUMIF($O$35:$R$42,I73,$AB$35:$AB$42))))))</f>
        <v>0</v>
      </c>
      <c r="Q73" s="22">
        <f t="shared" ca="1" si="3"/>
        <v>0</v>
      </c>
      <c r="R73" s="23">
        <f ca="1">IF(SUM($R$64:R72)&gt;=10,0,MAX(0,MIN(10-SUM($R$64:R72),Q73-AI68)))</f>
        <v>0</v>
      </c>
      <c r="S73" s="60">
        <v>10</v>
      </c>
      <c r="T73" s="222"/>
      <c r="U73" s="223"/>
      <c r="V73" s="223"/>
      <c r="W73" s="223"/>
      <c r="X73" s="224"/>
      <c r="Y73" s="48">
        <f t="shared" ca="1" si="0"/>
        <v>0</v>
      </c>
      <c r="Z73" s="63">
        <f t="shared" ca="1" si="1"/>
        <v>0</v>
      </c>
      <c r="AA73" s="65"/>
      <c r="AB73" s="64"/>
      <c r="AG73" s="41"/>
      <c r="AH73" s="41"/>
    </row>
    <row r="74" spans="1:37" ht="26.25" customHeight="1" thickBot="1" x14ac:dyDescent="0.25">
      <c r="A74" s="127" t="s">
        <v>5</v>
      </c>
      <c r="B74" s="128"/>
      <c r="C74" s="128"/>
      <c r="D74" s="24">
        <f>SUM(D64:D73)</f>
        <v>8</v>
      </c>
      <c r="E74" s="24">
        <f>SUM(E64:E73)</f>
        <v>5</v>
      </c>
      <c r="F74" s="128">
        <f>SUM(G64:G73)</f>
        <v>13</v>
      </c>
      <c r="G74" s="162"/>
      <c r="H74" s="230" t="s">
        <v>5</v>
      </c>
      <c r="I74" s="231"/>
      <c r="J74" s="231"/>
      <c r="K74" s="231"/>
      <c r="L74" s="231"/>
      <c r="M74" s="231"/>
      <c r="N74" s="232"/>
      <c r="O74" s="24">
        <f ca="1">SUM(O64:O73)</f>
        <v>0</v>
      </c>
      <c r="P74" s="24">
        <f ca="1">SUM(P64:P73)</f>
        <v>0</v>
      </c>
      <c r="Q74" s="128">
        <f ca="1">SUM(R64:R73)</f>
        <v>0</v>
      </c>
      <c r="R74" s="162"/>
      <c r="S74" s="127" t="s">
        <v>5</v>
      </c>
      <c r="T74" s="232"/>
      <c r="U74" s="232"/>
      <c r="V74" s="128"/>
      <c r="W74" s="128"/>
      <c r="X74" s="128"/>
      <c r="Y74" s="24">
        <f ca="1">SUM(Y64:Y73)</f>
        <v>0</v>
      </c>
      <c r="Z74" s="128">
        <f ca="1">SUM(AA64:AA73)</f>
        <v>0</v>
      </c>
      <c r="AA74" s="128"/>
      <c r="AB74" s="162"/>
    </row>
    <row r="75" spans="1:37" ht="6.75" customHeight="1" x14ac:dyDescent="0.2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</row>
    <row r="76" spans="1:37" ht="18" customHeight="1" thickBot="1" x14ac:dyDescent="0.25">
      <c r="A76" s="68"/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</row>
    <row r="77" spans="1:37" s="69" customFormat="1" ht="21" customHeight="1" x14ac:dyDescent="0.2">
      <c r="A77" s="138" t="s">
        <v>3</v>
      </c>
      <c r="B77" s="139"/>
      <c r="C77" s="163"/>
      <c r="D77" s="163"/>
      <c r="E77" s="163"/>
      <c r="F77" s="163"/>
      <c r="G77" s="163"/>
      <c r="H77" s="163"/>
      <c r="I77" s="163"/>
      <c r="J77" s="163"/>
      <c r="K77" s="163"/>
      <c r="L77" s="163"/>
      <c r="M77" s="163"/>
      <c r="N77" s="163"/>
      <c r="O77" s="163"/>
      <c r="P77" s="163"/>
      <c r="Q77" s="163"/>
      <c r="R77" s="163"/>
      <c r="S77" s="163"/>
      <c r="T77" s="163"/>
      <c r="U77" s="163"/>
      <c r="V77" s="163"/>
      <c r="W77" s="163"/>
      <c r="X77" s="163"/>
      <c r="Y77" s="163"/>
      <c r="Z77" s="163"/>
      <c r="AA77" s="163"/>
      <c r="AB77" s="164"/>
      <c r="AG77" s="70"/>
      <c r="AH77" s="70"/>
    </row>
    <row r="78" spans="1:37" s="69" customFormat="1" ht="18" x14ac:dyDescent="0.2">
      <c r="A78" s="141" t="s">
        <v>92</v>
      </c>
      <c r="B78" s="165"/>
      <c r="C78" s="95" t="s">
        <v>93</v>
      </c>
      <c r="D78" s="96"/>
      <c r="E78" s="96"/>
      <c r="F78" s="97"/>
      <c r="G78" s="95" t="s">
        <v>94</v>
      </c>
      <c r="H78" s="96"/>
      <c r="I78" s="96"/>
      <c r="J78" s="97"/>
      <c r="K78" s="95" t="s">
        <v>95</v>
      </c>
      <c r="L78" s="96"/>
      <c r="M78" s="96"/>
      <c r="N78" s="96"/>
      <c r="O78" s="96"/>
      <c r="P78" s="96" t="s">
        <v>96</v>
      </c>
      <c r="Q78" s="96"/>
      <c r="R78" s="96"/>
      <c r="S78" s="96"/>
      <c r="T78" s="96" t="s">
        <v>97</v>
      </c>
      <c r="U78" s="96"/>
      <c r="V78" s="96"/>
      <c r="W78" s="96" t="s">
        <v>98</v>
      </c>
      <c r="X78" s="96"/>
      <c r="Y78" s="97"/>
      <c r="Z78" s="95" t="s">
        <v>99</v>
      </c>
      <c r="AA78" s="96"/>
      <c r="AB78" s="229"/>
      <c r="AG78" s="70"/>
      <c r="AH78" s="70"/>
    </row>
    <row r="79" spans="1:37" s="71" customFormat="1" ht="29.25" customHeight="1" x14ac:dyDescent="0.25">
      <c r="A79" s="112" t="s">
        <v>263</v>
      </c>
      <c r="B79" s="113"/>
      <c r="C79" s="89"/>
      <c r="D79" s="90"/>
      <c r="E79" s="90"/>
      <c r="F79" s="91"/>
      <c r="G79" s="89"/>
      <c r="H79" s="90"/>
      <c r="I79" s="90"/>
      <c r="J79" s="91"/>
      <c r="K79" s="89"/>
      <c r="L79" s="90"/>
      <c r="M79" s="90"/>
      <c r="N79" s="90"/>
      <c r="O79" s="91"/>
      <c r="P79" s="89"/>
      <c r="Q79" s="90"/>
      <c r="R79" s="90"/>
      <c r="S79" s="91"/>
      <c r="T79" s="89"/>
      <c r="U79" s="90"/>
      <c r="V79" s="91"/>
      <c r="W79" s="89"/>
      <c r="X79" s="90"/>
      <c r="Y79" s="91"/>
      <c r="Z79" s="89"/>
      <c r="AA79" s="90"/>
      <c r="AB79" s="92"/>
      <c r="AG79" s="72"/>
      <c r="AH79" s="72"/>
    </row>
    <row r="80" spans="1:37" s="71" customFormat="1" ht="29.25" customHeight="1" x14ac:dyDescent="0.25">
      <c r="A80" s="112" t="s">
        <v>100</v>
      </c>
      <c r="B80" s="113"/>
      <c r="C80" s="89"/>
      <c r="D80" s="90"/>
      <c r="E80" s="90"/>
      <c r="F80" s="91"/>
      <c r="G80" s="89"/>
      <c r="H80" s="90"/>
      <c r="I80" s="90"/>
      <c r="J80" s="91"/>
      <c r="K80" s="89"/>
      <c r="L80" s="90"/>
      <c r="M80" s="90"/>
      <c r="N80" s="90"/>
      <c r="O80" s="91"/>
      <c r="P80" s="89"/>
      <c r="Q80" s="90"/>
      <c r="R80" s="90"/>
      <c r="S80" s="91"/>
      <c r="T80" s="89"/>
      <c r="U80" s="90"/>
      <c r="V80" s="91"/>
      <c r="W80" s="89"/>
      <c r="X80" s="90"/>
      <c r="Y80" s="91"/>
      <c r="Z80" s="89"/>
      <c r="AA80" s="90"/>
      <c r="AB80" s="92"/>
      <c r="AG80" s="72"/>
      <c r="AH80" s="72"/>
    </row>
    <row r="81" spans="1:34" s="71" customFormat="1" ht="29.25" customHeight="1" x14ac:dyDescent="0.25">
      <c r="A81" s="112" t="s">
        <v>101</v>
      </c>
      <c r="B81" s="113"/>
      <c r="C81" s="89"/>
      <c r="D81" s="90"/>
      <c r="E81" s="90"/>
      <c r="F81" s="91"/>
      <c r="G81" s="89"/>
      <c r="H81" s="90"/>
      <c r="I81" s="90"/>
      <c r="J81" s="91"/>
      <c r="K81" s="89"/>
      <c r="L81" s="90"/>
      <c r="M81" s="90"/>
      <c r="N81" s="90"/>
      <c r="O81" s="91"/>
      <c r="P81" s="89"/>
      <c r="Q81" s="90"/>
      <c r="R81" s="90"/>
      <c r="S81" s="91"/>
      <c r="T81" s="89"/>
      <c r="U81" s="90"/>
      <c r="V81" s="91"/>
      <c r="W81" s="89"/>
      <c r="X81" s="90"/>
      <c r="Y81" s="91"/>
      <c r="Z81" s="89"/>
      <c r="AA81" s="90"/>
      <c r="AB81" s="92"/>
      <c r="AG81" s="72"/>
      <c r="AH81" s="72"/>
    </row>
    <row r="82" spans="1:34" s="71" customFormat="1" ht="29.25" customHeight="1" x14ac:dyDescent="0.25">
      <c r="A82" s="93" t="s">
        <v>102</v>
      </c>
      <c r="B82" s="113"/>
      <c r="C82" s="89"/>
      <c r="D82" s="90"/>
      <c r="E82" s="90"/>
      <c r="F82" s="91"/>
      <c r="G82" s="89"/>
      <c r="H82" s="90"/>
      <c r="I82" s="90"/>
      <c r="J82" s="91"/>
      <c r="K82" s="89"/>
      <c r="L82" s="90"/>
      <c r="M82" s="90"/>
      <c r="N82" s="90"/>
      <c r="O82" s="91"/>
      <c r="P82" s="89"/>
      <c r="Q82" s="90"/>
      <c r="R82" s="90"/>
      <c r="S82" s="91"/>
      <c r="T82" s="89"/>
      <c r="U82" s="90"/>
      <c r="V82" s="91"/>
      <c r="W82" s="89"/>
      <c r="X82" s="90"/>
      <c r="Y82" s="91"/>
      <c r="Z82" s="89"/>
      <c r="AA82" s="90"/>
      <c r="AB82" s="92"/>
      <c r="AG82" s="72"/>
      <c r="AH82" s="72"/>
    </row>
    <row r="83" spans="1:34" s="71" customFormat="1" ht="29.25" customHeight="1" x14ac:dyDescent="0.25">
      <c r="A83" s="93" t="s">
        <v>300</v>
      </c>
      <c r="B83" s="113"/>
      <c r="C83" s="89"/>
      <c r="D83" s="90"/>
      <c r="E83" s="90"/>
      <c r="F83" s="91"/>
      <c r="G83" s="89"/>
      <c r="H83" s="90"/>
      <c r="I83" s="90"/>
      <c r="J83" s="91"/>
      <c r="K83" s="89"/>
      <c r="L83" s="90"/>
      <c r="M83" s="90"/>
      <c r="N83" s="90"/>
      <c r="O83" s="91"/>
      <c r="P83" s="89"/>
      <c r="Q83" s="90"/>
      <c r="R83" s="90"/>
      <c r="S83" s="91"/>
      <c r="T83" s="89"/>
      <c r="U83" s="90"/>
      <c r="V83" s="91"/>
      <c r="W83" s="89"/>
      <c r="X83" s="90"/>
      <c r="Y83" s="91"/>
      <c r="Z83" s="89"/>
      <c r="AA83" s="90"/>
      <c r="AB83" s="92"/>
      <c r="AG83" s="72"/>
      <c r="AH83" s="72"/>
    </row>
    <row r="84" spans="1:34" s="71" customFormat="1" ht="29.25" customHeight="1" x14ac:dyDescent="0.25">
      <c r="A84" s="93" t="s">
        <v>103</v>
      </c>
      <c r="B84" s="113"/>
      <c r="C84" s="89"/>
      <c r="D84" s="90"/>
      <c r="E84" s="90"/>
      <c r="F84" s="91"/>
      <c r="G84" s="89"/>
      <c r="H84" s="90"/>
      <c r="I84" s="90"/>
      <c r="J84" s="91"/>
      <c r="K84" s="89"/>
      <c r="L84" s="90"/>
      <c r="M84" s="90"/>
      <c r="N84" s="90"/>
      <c r="O84" s="91"/>
      <c r="P84" s="89"/>
      <c r="Q84" s="90"/>
      <c r="R84" s="90"/>
      <c r="S84" s="91"/>
      <c r="T84" s="89"/>
      <c r="U84" s="90"/>
      <c r="V84" s="91"/>
      <c r="W84" s="89"/>
      <c r="X84" s="90"/>
      <c r="Y84" s="91"/>
      <c r="Z84" s="89"/>
      <c r="AA84" s="90"/>
      <c r="AB84" s="92"/>
      <c r="AG84" s="72"/>
      <c r="AH84" s="72"/>
    </row>
    <row r="85" spans="1:34" s="71" customFormat="1" ht="29.25" customHeight="1" x14ac:dyDescent="0.25">
      <c r="A85" s="93" t="s">
        <v>104</v>
      </c>
      <c r="B85" s="113"/>
      <c r="C85" s="89"/>
      <c r="D85" s="90"/>
      <c r="E85" s="90"/>
      <c r="F85" s="91"/>
      <c r="G85" s="89"/>
      <c r="H85" s="90"/>
      <c r="I85" s="90"/>
      <c r="J85" s="91"/>
      <c r="K85" s="89"/>
      <c r="L85" s="90"/>
      <c r="M85" s="90"/>
      <c r="N85" s="90"/>
      <c r="O85" s="91"/>
      <c r="P85" s="89"/>
      <c r="Q85" s="90"/>
      <c r="R85" s="90"/>
      <c r="S85" s="91"/>
      <c r="T85" s="89"/>
      <c r="U85" s="90"/>
      <c r="V85" s="91"/>
      <c r="W85" s="89"/>
      <c r="X85" s="90"/>
      <c r="Y85" s="91"/>
      <c r="Z85" s="89"/>
      <c r="AA85" s="90"/>
      <c r="AB85" s="92"/>
      <c r="AG85" s="72"/>
      <c r="AH85" s="72"/>
    </row>
    <row r="86" spans="1:34" s="71" customFormat="1" ht="29.25" customHeight="1" x14ac:dyDescent="0.25">
      <c r="A86" s="93" t="s">
        <v>105</v>
      </c>
      <c r="B86" s="113"/>
      <c r="C86" s="89"/>
      <c r="D86" s="90"/>
      <c r="E86" s="90"/>
      <c r="F86" s="91"/>
      <c r="G86" s="89"/>
      <c r="H86" s="90"/>
      <c r="I86" s="90"/>
      <c r="J86" s="91"/>
      <c r="K86" s="89"/>
      <c r="L86" s="90"/>
      <c r="M86" s="90"/>
      <c r="N86" s="90"/>
      <c r="O86" s="91"/>
      <c r="P86" s="89"/>
      <c r="Q86" s="90"/>
      <c r="R86" s="90"/>
      <c r="S86" s="91"/>
      <c r="T86" s="89"/>
      <c r="U86" s="90"/>
      <c r="V86" s="91"/>
      <c r="W86" s="89"/>
      <c r="X86" s="90"/>
      <c r="Y86" s="91"/>
      <c r="Z86" s="89"/>
      <c r="AA86" s="90"/>
      <c r="AB86" s="92"/>
      <c r="AG86" s="72"/>
      <c r="AH86" s="72"/>
    </row>
    <row r="87" spans="1:34" s="71" customFormat="1" ht="29.25" customHeight="1" x14ac:dyDescent="0.25">
      <c r="A87" s="93" t="s">
        <v>106</v>
      </c>
      <c r="B87" s="113"/>
      <c r="C87" s="89"/>
      <c r="D87" s="90"/>
      <c r="E87" s="90"/>
      <c r="F87" s="91"/>
      <c r="G87" s="89"/>
      <c r="H87" s="90"/>
      <c r="I87" s="90"/>
      <c r="J87" s="91"/>
      <c r="K87" s="89"/>
      <c r="L87" s="90"/>
      <c r="M87" s="90"/>
      <c r="N87" s="90"/>
      <c r="O87" s="91"/>
      <c r="P87" s="89"/>
      <c r="Q87" s="90"/>
      <c r="R87" s="90"/>
      <c r="S87" s="91"/>
      <c r="T87" s="89"/>
      <c r="U87" s="90"/>
      <c r="V87" s="91"/>
      <c r="W87" s="89"/>
      <c r="X87" s="90"/>
      <c r="Y87" s="91"/>
      <c r="Z87" s="89"/>
      <c r="AA87" s="90"/>
      <c r="AB87" s="92"/>
      <c r="AG87" s="72"/>
      <c r="AH87" s="72"/>
    </row>
    <row r="88" spans="1:34" s="71" customFormat="1" ht="29.25" customHeight="1" x14ac:dyDescent="0.25">
      <c r="A88" s="172" t="s">
        <v>107</v>
      </c>
      <c r="B88" s="173"/>
      <c r="C88" s="89"/>
      <c r="D88" s="90"/>
      <c r="E88" s="90"/>
      <c r="F88" s="91"/>
      <c r="G88" s="89"/>
      <c r="H88" s="90"/>
      <c r="I88" s="90"/>
      <c r="J88" s="91"/>
      <c r="K88" s="89"/>
      <c r="L88" s="90"/>
      <c r="M88" s="90"/>
      <c r="N88" s="90"/>
      <c r="O88" s="91"/>
      <c r="P88" s="89"/>
      <c r="Q88" s="90"/>
      <c r="R88" s="90"/>
      <c r="S88" s="91"/>
      <c r="T88" s="89"/>
      <c r="U88" s="90"/>
      <c r="V88" s="91"/>
      <c r="W88" s="89"/>
      <c r="X88" s="90"/>
      <c r="Y88" s="91"/>
      <c r="Z88" s="89"/>
      <c r="AA88" s="90"/>
      <c r="AB88" s="92"/>
      <c r="AG88" s="72"/>
      <c r="AH88" s="72"/>
    </row>
    <row r="89" spans="1:34" s="71" customFormat="1" ht="29.25" customHeight="1" thickBot="1" x14ac:dyDescent="0.3">
      <c r="A89" s="135" t="s">
        <v>282</v>
      </c>
      <c r="B89" s="137"/>
      <c r="C89" s="155"/>
      <c r="D89" s="156"/>
      <c r="E89" s="156"/>
      <c r="F89" s="157"/>
      <c r="G89" s="155"/>
      <c r="H89" s="156"/>
      <c r="I89" s="156"/>
      <c r="J89" s="157"/>
      <c r="K89" s="155"/>
      <c r="L89" s="156"/>
      <c r="M89" s="156"/>
      <c r="N89" s="156"/>
      <c r="O89" s="157"/>
      <c r="P89" s="155"/>
      <c r="Q89" s="156"/>
      <c r="R89" s="156"/>
      <c r="S89" s="157"/>
      <c r="T89" s="155"/>
      <c r="U89" s="156"/>
      <c r="V89" s="157"/>
      <c r="W89" s="155"/>
      <c r="X89" s="156"/>
      <c r="Y89" s="157"/>
      <c r="Z89" s="155"/>
      <c r="AA89" s="156"/>
      <c r="AB89" s="233"/>
      <c r="AG89" s="72"/>
      <c r="AH89" s="72"/>
    </row>
    <row r="90" spans="1:34" s="69" customFormat="1" ht="22.5" customHeight="1" thickBot="1" x14ac:dyDescent="0.3">
      <c r="A90" s="7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G90" s="70"/>
      <c r="AH90" s="70"/>
    </row>
    <row r="91" spans="1:34" s="69" customFormat="1" ht="22.5" customHeight="1" x14ac:dyDescent="0.2">
      <c r="A91" s="138" t="s">
        <v>4</v>
      </c>
      <c r="B91" s="139"/>
      <c r="C91" s="139"/>
      <c r="D91" s="139"/>
      <c r="E91" s="139"/>
      <c r="F91" s="139"/>
      <c r="G91" s="139"/>
      <c r="H91" s="139"/>
      <c r="I91" s="139"/>
      <c r="J91" s="139"/>
      <c r="K91" s="139"/>
      <c r="L91" s="139"/>
      <c r="M91" s="139"/>
      <c r="N91" s="139"/>
      <c r="O91" s="139"/>
      <c r="P91" s="139"/>
      <c r="Q91" s="139"/>
      <c r="R91" s="139"/>
      <c r="S91" s="139"/>
      <c r="T91" s="139"/>
      <c r="U91" s="139"/>
      <c r="V91" s="139"/>
      <c r="W91" s="139"/>
      <c r="X91" s="139"/>
      <c r="Y91" s="139"/>
      <c r="Z91" s="139"/>
      <c r="AA91" s="139"/>
      <c r="AB91" s="140"/>
      <c r="AG91" s="70"/>
      <c r="AH91" s="70"/>
    </row>
    <row r="92" spans="1:34" s="69" customFormat="1" ht="18" x14ac:dyDescent="0.2">
      <c r="A92" s="141" t="s">
        <v>92</v>
      </c>
      <c r="B92" s="142"/>
      <c r="C92" s="95" t="s">
        <v>93</v>
      </c>
      <c r="D92" s="96"/>
      <c r="E92" s="96"/>
      <c r="F92" s="97"/>
      <c r="G92" s="95" t="s">
        <v>94</v>
      </c>
      <c r="H92" s="96"/>
      <c r="I92" s="96"/>
      <c r="J92" s="97"/>
      <c r="K92" s="95" t="s">
        <v>95</v>
      </c>
      <c r="L92" s="96"/>
      <c r="M92" s="96"/>
      <c r="N92" s="96"/>
      <c r="O92" s="96"/>
      <c r="P92" s="96" t="s">
        <v>96</v>
      </c>
      <c r="Q92" s="96"/>
      <c r="R92" s="96"/>
      <c r="S92" s="96"/>
      <c r="T92" s="96" t="s">
        <v>97</v>
      </c>
      <c r="U92" s="96"/>
      <c r="V92" s="96"/>
      <c r="W92" s="96" t="s">
        <v>98</v>
      </c>
      <c r="X92" s="96"/>
      <c r="Y92" s="97"/>
      <c r="Z92" s="95" t="s">
        <v>99</v>
      </c>
      <c r="AA92" s="96"/>
      <c r="AB92" s="229"/>
      <c r="AG92" s="70"/>
      <c r="AH92" s="70"/>
    </row>
    <row r="93" spans="1:34" s="71" customFormat="1" ht="29.25" customHeight="1" x14ac:dyDescent="0.25">
      <c r="A93" s="93" t="s">
        <v>175</v>
      </c>
      <c r="B93" s="94"/>
      <c r="C93" s="89"/>
      <c r="D93" s="90"/>
      <c r="E93" s="90"/>
      <c r="F93" s="91"/>
      <c r="G93" s="89"/>
      <c r="H93" s="90"/>
      <c r="I93" s="90"/>
      <c r="J93" s="91"/>
      <c r="K93" s="89"/>
      <c r="L93" s="90"/>
      <c r="M93" s="90"/>
      <c r="N93" s="90"/>
      <c r="O93" s="91"/>
      <c r="P93" s="89"/>
      <c r="Q93" s="90"/>
      <c r="R93" s="90"/>
      <c r="S93" s="91"/>
      <c r="T93" s="89"/>
      <c r="U93" s="90"/>
      <c r="V93" s="91"/>
      <c r="W93" s="89"/>
      <c r="X93" s="90"/>
      <c r="Y93" s="91"/>
      <c r="Z93" s="89"/>
      <c r="AA93" s="90"/>
      <c r="AB93" s="92"/>
      <c r="AG93" s="72"/>
      <c r="AH93" s="72"/>
    </row>
    <row r="94" spans="1:34" s="71" customFormat="1" ht="29.25" customHeight="1" x14ac:dyDescent="0.25">
      <c r="A94" s="93" t="s">
        <v>104</v>
      </c>
      <c r="B94" s="94"/>
      <c r="C94" s="89"/>
      <c r="D94" s="90"/>
      <c r="E94" s="90"/>
      <c r="F94" s="91"/>
      <c r="G94" s="89"/>
      <c r="H94" s="90"/>
      <c r="I94" s="90"/>
      <c r="J94" s="91"/>
      <c r="K94" s="89"/>
      <c r="L94" s="90"/>
      <c r="M94" s="90"/>
      <c r="N94" s="90"/>
      <c r="O94" s="91"/>
      <c r="P94" s="89"/>
      <c r="Q94" s="90"/>
      <c r="R94" s="90"/>
      <c r="S94" s="91"/>
      <c r="T94" s="89"/>
      <c r="U94" s="90"/>
      <c r="V94" s="91"/>
      <c r="W94" s="89"/>
      <c r="X94" s="90"/>
      <c r="Y94" s="91"/>
      <c r="Z94" s="89"/>
      <c r="AA94" s="90"/>
      <c r="AB94" s="92"/>
      <c r="AG94" s="72"/>
      <c r="AH94" s="72"/>
    </row>
    <row r="95" spans="1:34" s="71" customFormat="1" ht="29.25" customHeight="1" x14ac:dyDescent="0.25">
      <c r="A95" s="93" t="s">
        <v>105</v>
      </c>
      <c r="B95" s="94"/>
      <c r="C95" s="89"/>
      <c r="D95" s="90"/>
      <c r="E95" s="90"/>
      <c r="F95" s="91"/>
      <c r="G95" s="89"/>
      <c r="H95" s="90"/>
      <c r="I95" s="90"/>
      <c r="J95" s="91"/>
      <c r="K95" s="89"/>
      <c r="L95" s="90"/>
      <c r="M95" s="90"/>
      <c r="N95" s="90"/>
      <c r="O95" s="91"/>
      <c r="P95" s="89"/>
      <c r="Q95" s="90"/>
      <c r="R95" s="90"/>
      <c r="S95" s="91"/>
      <c r="T95" s="89"/>
      <c r="U95" s="90"/>
      <c r="V95" s="91"/>
      <c r="W95" s="89"/>
      <c r="X95" s="90"/>
      <c r="Y95" s="91"/>
      <c r="Z95" s="89"/>
      <c r="AA95" s="90"/>
      <c r="AB95" s="92"/>
      <c r="AG95" s="72"/>
      <c r="AH95" s="72"/>
    </row>
    <row r="96" spans="1:34" s="71" customFormat="1" ht="29.25" customHeight="1" x14ac:dyDescent="0.25">
      <c r="A96" s="93" t="s">
        <v>106</v>
      </c>
      <c r="B96" s="94"/>
      <c r="C96" s="89"/>
      <c r="D96" s="90"/>
      <c r="E96" s="90"/>
      <c r="F96" s="91"/>
      <c r="G96" s="89"/>
      <c r="H96" s="90"/>
      <c r="I96" s="90"/>
      <c r="J96" s="91"/>
      <c r="K96" s="89"/>
      <c r="L96" s="90"/>
      <c r="M96" s="90"/>
      <c r="N96" s="90"/>
      <c r="O96" s="91"/>
      <c r="P96" s="89"/>
      <c r="Q96" s="90"/>
      <c r="R96" s="90"/>
      <c r="S96" s="91"/>
      <c r="T96" s="89"/>
      <c r="U96" s="90"/>
      <c r="V96" s="91"/>
      <c r="W96" s="89"/>
      <c r="X96" s="90"/>
      <c r="Y96" s="91"/>
      <c r="Z96" s="89"/>
      <c r="AA96" s="90"/>
      <c r="AB96" s="92"/>
      <c r="AG96" s="72"/>
      <c r="AH96" s="72"/>
    </row>
    <row r="97" spans="1:34" s="71" customFormat="1" ht="29.25" customHeight="1" x14ac:dyDescent="0.25">
      <c r="A97" s="93" t="s">
        <v>107</v>
      </c>
      <c r="B97" s="94"/>
      <c r="C97" s="89"/>
      <c r="D97" s="90"/>
      <c r="E97" s="90"/>
      <c r="F97" s="91"/>
      <c r="G97" s="89"/>
      <c r="H97" s="90"/>
      <c r="I97" s="90"/>
      <c r="J97" s="91"/>
      <c r="K97" s="89"/>
      <c r="L97" s="90"/>
      <c r="M97" s="90"/>
      <c r="N97" s="90"/>
      <c r="O97" s="91"/>
      <c r="P97" s="89"/>
      <c r="Q97" s="90"/>
      <c r="R97" s="90"/>
      <c r="S97" s="91"/>
      <c r="T97" s="89"/>
      <c r="U97" s="90"/>
      <c r="V97" s="91"/>
      <c r="W97" s="89"/>
      <c r="X97" s="90"/>
      <c r="Y97" s="91"/>
      <c r="Z97" s="89"/>
      <c r="AA97" s="90"/>
      <c r="AB97" s="92"/>
      <c r="AG97" s="72"/>
      <c r="AH97" s="72"/>
    </row>
    <row r="98" spans="1:34" s="71" customFormat="1" ht="29.25" customHeight="1" x14ac:dyDescent="0.25">
      <c r="A98" s="93" t="s">
        <v>176</v>
      </c>
      <c r="B98" s="94"/>
      <c r="C98" s="89"/>
      <c r="D98" s="90"/>
      <c r="E98" s="90"/>
      <c r="F98" s="91"/>
      <c r="G98" s="89"/>
      <c r="H98" s="90"/>
      <c r="I98" s="90"/>
      <c r="J98" s="91"/>
      <c r="K98" s="89"/>
      <c r="L98" s="90"/>
      <c r="M98" s="90"/>
      <c r="N98" s="90"/>
      <c r="O98" s="91"/>
      <c r="P98" s="89"/>
      <c r="Q98" s="90"/>
      <c r="R98" s="90"/>
      <c r="S98" s="91"/>
      <c r="T98" s="89"/>
      <c r="U98" s="90"/>
      <c r="V98" s="91"/>
      <c r="W98" s="89"/>
      <c r="X98" s="90"/>
      <c r="Y98" s="91"/>
      <c r="Z98" s="89"/>
      <c r="AA98" s="90"/>
      <c r="AB98" s="92"/>
      <c r="AG98" s="72"/>
      <c r="AH98" s="72"/>
    </row>
    <row r="99" spans="1:34" s="71" customFormat="1" ht="29.25" customHeight="1" x14ac:dyDescent="0.25">
      <c r="A99" s="93" t="s">
        <v>177</v>
      </c>
      <c r="B99" s="94"/>
      <c r="C99" s="89"/>
      <c r="D99" s="90"/>
      <c r="E99" s="90"/>
      <c r="F99" s="91"/>
      <c r="G99" s="89"/>
      <c r="H99" s="90"/>
      <c r="I99" s="90"/>
      <c r="J99" s="91"/>
      <c r="K99" s="89"/>
      <c r="L99" s="90"/>
      <c r="M99" s="90"/>
      <c r="N99" s="90"/>
      <c r="O99" s="91"/>
      <c r="P99" s="89"/>
      <c r="Q99" s="90"/>
      <c r="R99" s="90"/>
      <c r="S99" s="91"/>
      <c r="T99" s="89"/>
      <c r="U99" s="90"/>
      <c r="V99" s="91"/>
      <c r="W99" s="89"/>
      <c r="X99" s="90"/>
      <c r="Y99" s="91"/>
      <c r="Z99" s="89"/>
      <c r="AA99" s="90"/>
      <c r="AB99" s="92"/>
      <c r="AG99" s="72"/>
      <c r="AH99" s="72"/>
    </row>
    <row r="100" spans="1:34" s="71" customFormat="1" ht="29.25" customHeight="1" x14ac:dyDescent="0.25">
      <c r="A100" s="93" t="s">
        <v>178</v>
      </c>
      <c r="B100" s="94"/>
      <c r="C100" s="89"/>
      <c r="D100" s="90"/>
      <c r="E100" s="90"/>
      <c r="F100" s="91"/>
      <c r="G100" s="89"/>
      <c r="H100" s="90"/>
      <c r="I100" s="90"/>
      <c r="J100" s="91"/>
      <c r="K100" s="89"/>
      <c r="L100" s="90"/>
      <c r="M100" s="90"/>
      <c r="N100" s="90"/>
      <c r="O100" s="91"/>
      <c r="P100" s="89"/>
      <c r="Q100" s="90"/>
      <c r="R100" s="90"/>
      <c r="S100" s="91"/>
      <c r="T100" s="89"/>
      <c r="U100" s="90"/>
      <c r="V100" s="91"/>
      <c r="W100" s="89"/>
      <c r="X100" s="90"/>
      <c r="Y100" s="91"/>
      <c r="Z100" s="89"/>
      <c r="AA100" s="90"/>
      <c r="AB100" s="92"/>
      <c r="AG100" s="72"/>
      <c r="AH100" s="72"/>
    </row>
    <row r="101" spans="1:34" s="71" customFormat="1" ht="29.25" customHeight="1" x14ac:dyDescent="0.25">
      <c r="A101" s="93" t="s">
        <v>179</v>
      </c>
      <c r="B101" s="94"/>
      <c r="C101" s="89"/>
      <c r="D101" s="90"/>
      <c r="E101" s="90"/>
      <c r="F101" s="91"/>
      <c r="G101" s="89"/>
      <c r="H101" s="90"/>
      <c r="I101" s="90"/>
      <c r="J101" s="91"/>
      <c r="K101" s="89"/>
      <c r="L101" s="90"/>
      <c r="M101" s="90"/>
      <c r="N101" s="90"/>
      <c r="O101" s="91"/>
      <c r="P101" s="89"/>
      <c r="Q101" s="90"/>
      <c r="R101" s="90"/>
      <c r="S101" s="91"/>
      <c r="T101" s="89"/>
      <c r="U101" s="90"/>
      <c r="V101" s="91"/>
      <c r="W101" s="89"/>
      <c r="X101" s="90"/>
      <c r="Y101" s="91"/>
      <c r="Z101" s="89"/>
      <c r="AA101" s="90"/>
      <c r="AB101" s="92"/>
      <c r="AG101" s="72"/>
      <c r="AH101" s="72"/>
    </row>
    <row r="102" spans="1:34" s="71" customFormat="1" ht="29.25" customHeight="1" x14ac:dyDescent="0.25">
      <c r="A102" s="93" t="s">
        <v>180</v>
      </c>
      <c r="B102" s="94"/>
      <c r="C102" s="89"/>
      <c r="D102" s="90"/>
      <c r="E102" s="90"/>
      <c r="F102" s="91"/>
      <c r="G102" s="89"/>
      <c r="H102" s="90"/>
      <c r="I102" s="90"/>
      <c r="J102" s="91"/>
      <c r="K102" s="89"/>
      <c r="L102" s="90"/>
      <c r="M102" s="90"/>
      <c r="N102" s="90"/>
      <c r="O102" s="91"/>
      <c r="P102" s="89"/>
      <c r="Q102" s="90"/>
      <c r="R102" s="90"/>
      <c r="S102" s="91"/>
      <c r="T102" s="89"/>
      <c r="U102" s="90"/>
      <c r="V102" s="91"/>
      <c r="W102" s="89"/>
      <c r="X102" s="90"/>
      <c r="Y102" s="91"/>
      <c r="Z102" s="89"/>
      <c r="AA102" s="90"/>
      <c r="AB102" s="92"/>
      <c r="AG102" s="72"/>
      <c r="AH102" s="72"/>
    </row>
    <row r="103" spans="1:34" s="71" customFormat="1" ht="29.25" customHeight="1" thickBot="1" x14ac:dyDescent="0.3">
      <c r="A103" s="135" t="s">
        <v>181</v>
      </c>
      <c r="B103" s="136"/>
      <c r="C103" s="155"/>
      <c r="D103" s="156"/>
      <c r="E103" s="156"/>
      <c r="F103" s="157"/>
      <c r="G103" s="155"/>
      <c r="H103" s="156"/>
      <c r="I103" s="156"/>
      <c r="J103" s="157"/>
      <c r="K103" s="155"/>
      <c r="L103" s="156"/>
      <c r="M103" s="156"/>
      <c r="N103" s="156"/>
      <c r="O103" s="157"/>
      <c r="P103" s="155"/>
      <c r="Q103" s="156"/>
      <c r="R103" s="156"/>
      <c r="S103" s="157"/>
      <c r="T103" s="155"/>
      <c r="U103" s="156"/>
      <c r="V103" s="157"/>
      <c r="W103" s="155"/>
      <c r="X103" s="156"/>
      <c r="Y103" s="157"/>
      <c r="Z103" s="155"/>
      <c r="AA103" s="156"/>
      <c r="AB103" s="233"/>
      <c r="AG103" s="72"/>
      <c r="AH103" s="72"/>
    </row>
    <row r="104" spans="1:34" ht="24" customHeight="1" thickBot="1" x14ac:dyDescent="0.3">
      <c r="A104" s="33"/>
      <c r="B104" s="161"/>
      <c r="C104" s="161"/>
      <c r="D104" s="54"/>
      <c r="E104" s="54"/>
      <c r="F104" s="54"/>
      <c r="G104" s="54"/>
      <c r="H104" s="54"/>
      <c r="I104" s="54"/>
      <c r="J104" s="54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</row>
    <row r="105" spans="1:34" s="69" customFormat="1" ht="21" customHeight="1" x14ac:dyDescent="0.2">
      <c r="A105" s="138" t="s">
        <v>190</v>
      </c>
      <c r="B105" s="139"/>
      <c r="C105" s="139"/>
      <c r="D105" s="139"/>
      <c r="E105" s="139"/>
      <c r="F105" s="139"/>
      <c r="G105" s="139"/>
      <c r="H105" s="139"/>
      <c r="I105" s="139"/>
      <c r="J105" s="139"/>
      <c r="K105" s="139"/>
      <c r="L105" s="139"/>
      <c r="M105" s="139"/>
      <c r="N105" s="139"/>
      <c r="O105" s="139"/>
      <c r="P105" s="139"/>
      <c r="Q105" s="139"/>
      <c r="R105" s="139"/>
      <c r="S105" s="139"/>
      <c r="T105" s="139"/>
      <c r="U105" s="139"/>
      <c r="V105" s="139"/>
      <c r="W105" s="139"/>
      <c r="X105" s="139"/>
      <c r="Y105" s="139"/>
      <c r="Z105" s="139"/>
      <c r="AA105" s="139"/>
      <c r="AB105" s="140"/>
      <c r="AG105" s="70"/>
      <c r="AH105" s="70"/>
    </row>
    <row r="106" spans="1:34" s="69" customFormat="1" ht="18" x14ac:dyDescent="0.2">
      <c r="A106" s="141" t="s">
        <v>92</v>
      </c>
      <c r="B106" s="142"/>
      <c r="C106" s="165" t="s">
        <v>93</v>
      </c>
      <c r="D106" s="210"/>
      <c r="E106" s="210"/>
      <c r="F106" s="211"/>
      <c r="G106" s="165" t="s">
        <v>94</v>
      </c>
      <c r="H106" s="210"/>
      <c r="I106" s="210"/>
      <c r="J106" s="211"/>
      <c r="K106" s="165" t="s">
        <v>95</v>
      </c>
      <c r="L106" s="210"/>
      <c r="M106" s="210"/>
      <c r="N106" s="210"/>
      <c r="O106" s="211"/>
      <c r="P106" s="165" t="s">
        <v>96</v>
      </c>
      <c r="Q106" s="210"/>
      <c r="R106" s="210"/>
      <c r="S106" s="211"/>
      <c r="T106" s="165" t="s">
        <v>97</v>
      </c>
      <c r="U106" s="210"/>
      <c r="V106" s="211"/>
      <c r="W106" s="165" t="s">
        <v>98</v>
      </c>
      <c r="X106" s="210"/>
      <c r="Y106" s="211"/>
      <c r="Z106" s="165" t="s">
        <v>99</v>
      </c>
      <c r="AA106" s="210"/>
      <c r="AB106" s="234"/>
      <c r="AG106" s="70"/>
      <c r="AH106" s="70"/>
    </row>
    <row r="107" spans="1:34" s="71" customFormat="1" ht="27" customHeight="1" x14ac:dyDescent="0.25">
      <c r="A107" s="112" t="s">
        <v>263</v>
      </c>
      <c r="B107" s="94"/>
      <c r="C107" s="113"/>
      <c r="D107" s="158"/>
      <c r="E107" s="158"/>
      <c r="F107" s="159"/>
      <c r="G107" s="113"/>
      <c r="H107" s="158"/>
      <c r="I107" s="158"/>
      <c r="J107" s="159"/>
      <c r="K107" s="113"/>
      <c r="L107" s="158"/>
      <c r="M107" s="158"/>
      <c r="N107" s="158"/>
      <c r="O107" s="159"/>
      <c r="P107" s="113"/>
      <c r="Q107" s="158"/>
      <c r="R107" s="158"/>
      <c r="S107" s="159"/>
      <c r="T107" s="113"/>
      <c r="U107" s="158"/>
      <c r="V107" s="159"/>
      <c r="W107" s="113"/>
      <c r="X107" s="158"/>
      <c r="Y107" s="159"/>
      <c r="Z107" s="113"/>
      <c r="AA107" s="158"/>
      <c r="AB107" s="235"/>
      <c r="AG107" s="72"/>
      <c r="AH107" s="72"/>
    </row>
    <row r="108" spans="1:34" s="71" customFormat="1" ht="27" customHeight="1" x14ac:dyDescent="0.25">
      <c r="A108" s="112" t="s">
        <v>100</v>
      </c>
      <c r="B108" s="94"/>
      <c r="C108" s="113"/>
      <c r="D108" s="158"/>
      <c r="E108" s="158"/>
      <c r="F108" s="159"/>
      <c r="G108" s="113"/>
      <c r="H108" s="158"/>
      <c r="I108" s="158"/>
      <c r="J108" s="159"/>
      <c r="K108" s="113"/>
      <c r="L108" s="158"/>
      <c r="M108" s="158"/>
      <c r="N108" s="158"/>
      <c r="O108" s="159"/>
      <c r="P108" s="113"/>
      <c r="Q108" s="158"/>
      <c r="R108" s="158"/>
      <c r="S108" s="159"/>
      <c r="T108" s="113"/>
      <c r="U108" s="158"/>
      <c r="V108" s="159"/>
      <c r="W108" s="113"/>
      <c r="X108" s="158"/>
      <c r="Y108" s="159"/>
      <c r="Z108" s="113"/>
      <c r="AA108" s="158"/>
      <c r="AB108" s="235"/>
      <c r="AG108" s="72"/>
      <c r="AH108" s="72"/>
    </row>
    <row r="109" spans="1:34" s="71" customFormat="1" ht="27" customHeight="1" x14ac:dyDescent="0.25">
      <c r="A109" s="112" t="s">
        <v>101</v>
      </c>
      <c r="B109" s="94"/>
      <c r="C109" s="113"/>
      <c r="D109" s="158"/>
      <c r="E109" s="158"/>
      <c r="F109" s="159"/>
      <c r="G109" s="113"/>
      <c r="H109" s="158"/>
      <c r="I109" s="158"/>
      <c r="J109" s="159"/>
      <c r="K109" s="113"/>
      <c r="L109" s="158"/>
      <c r="M109" s="158"/>
      <c r="N109" s="158"/>
      <c r="O109" s="159"/>
      <c r="P109" s="113"/>
      <c r="Q109" s="158"/>
      <c r="R109" s="158"/>
      <c r="S109" s="159"/>
      <c r="T109" s="113"/>
      <c r="U109" s="158"/>
      <c r="V109" s="159"/>
      <c r="W109" s="113"/>
      <c r="X109" s="158"/>
      <c r="Y109" s="159"/>
      <c r="Z109" s="113"/>
      <c r="AA109" s="158"/>
      <c r="AB109" s="235"/>
      <c r="AG109" s="72"/>
      <c r="AH109" s="72"/>
    </row>
    <row r="110" spans="1:34" s="71" customFormat="1" ht="27" customHeight="1" x14ac:dyDescent="0.25">
      <c r="A110" s="93" t="s">
        <v>102</v>
      </c>
      <c r="B110" s="94"/>
      <c r="C110" s="113"/>
      <c r="D110" s="158"/>
      <c r="E110" s="158"/>
      <c r="F110" s="159"/>
      <c r="G110" s="113"/>
      <c r="H110" s="158"/>
      <c r="I110" s="158"/>
      <c r="J110" s="159"/>
      <c r="K110" s="113"/>
      <c r="L110" s="158"/>
      <c r="M110" s="158"/>
      <c r="N110" s="158"/>
      <c r="O110" s="159"/>
      <c r="P110" s="113"/>
      <c r="Q110" s="158"/>
      <c r="R110" s="158"/>
      <c r="S110" s="159"/>
      <c r="T110" s="113"/>
      <c r="U110" s="158"/>
      <c r="V110" s="159"/>
      <c r="W110" s="113"/>
      <c r="X110" s="158"/>
      <c r="Y110" s="159"/>
      <c r="Z110" s="113"/>
      <c r="AA110" s="158"/>
      <c r="AB110" s="235"/>
      <c r="AG110" s="72"/>
      <c r="AH110" s="72"/>
    </row>
    <row r="111" spans="1:34" s="71" customFormat="1" ht="27" customHeight="1" x14ac:dyDescent="0.25">
      <c r="A111" s="93" t="s">
        <v>103</v>
      </c>
      <c r="B111" s="94"/>
      <c r="C111" s="113"/>
      <c r="D111" s="158"/>
      <c r="E111" s="158"/>
      <c r="F111" s="159"/>
      <c r="G111" s="113"/>
      <c r="H111" s="158"/>
      <c r="I111" s="158"/>
      <c r="J111" s="159"/>
      <c r="K111" s="113"/>
      <c r="L111" s="158"/>
      <c r="M111" s="158"/>
      <c r="N111" s="158"/>
      <c r="O111" s="159"/>
      <c r="P111" s="113"/>
      <c r="Q111" s="158"/>
      <c r="R111" s="158"/>
      <c r="S111" s="159"/>
      <c r="T111" s="113"/>
      <c r="U111" s="158"/>
      <c r="V111" s="159"/>
      <c r="W111" s="113"/>
      <c r="X111" s="158"/>
      <c r="Y111" s="159"/>
      <c r="Z111" s="113"/>
      <c r="AA111" s="158"/>
      <c r="AB111" s="235"/>
      <c r="AG111" s="72"/>
      <c r="AH111" s="72"/>
    </row>
    <row r="112" spans="1:34" s="71" customFormat="1" ht="27" customHeight="1" x14ac:dyDescent="0.25">
      <c r="A112" s="93" t="s">
        <v>104</v>
      </c>
      <c r="B112" s="94"/>
      <c r="C112" s="113"/>
      <c r="D112" s="158"/>
      <c r="E112" s="158"/>
      <c r="F112" s="159"/>
      <c r="G112" s="113"/>
      <c r="H112" s="158"/>
      <c r="I112" s="158"/>
      <c r="J112" s="159"/>
      <c r="K112" s="113"/>
      <c r="L112" s="158"/>
      <c r="M112" s="158"/>
      <c r="N112" s="158"/>
      <c r="O112" s="159"/>
      <c r="P112" s="113"/>
      <c r="Q112" s="158"/>
      <c r="R112" s="158"/>
      <c r="S112" s="159"/>
      <c r="T112" s="113"/>
      <c r="U112" s="158"/>
      <c r="V112" s="159"/>
      <c r="W112" s="113"/>
      <c r="X112" s="158"/>
      <c r="Y112" s="159"/>
      <c r="Z112" s="113"/>
      <c r="AA112" s="158"/>
      <c r="AB112" s="235"/>
      <c r="AG112" s="72"/>
      <c r="AH112" s="72"/>
    </row>
    <row r="113" spans="1:34" s="71" customFormat="1" ht="27" customHeight="1" x14ac:dyDescent="0.25">
      <c r="A113" s="93" t="s">
        <v>105</v>
      </c>
      <c r="B113" s="94"/>
      <c r="C113" s="113"/>
      <c r="D113" s="158"/>
      <c r="E113" s="158"/>
      <c r="F113" s="159"/>
      <c r="G113" s="113"/>
      <c r="H113" s="158"/>
      <c r="I113" s="158"/>
      <c r="J113" s="159"/>
      <c r="K113" s="113"/>
      <c r="L113" s="158"/>
      <c r="M113" s="158"/>
      <c r="N113" s="158"/>
      <c r="O113" s="159"/>
      <c r="P113" s="113"/>
      <c r="Q113" s="158"/>
      <c r="R113" s="158"/>
      <c r="S113" s="159"/>
      <c r="T113" s="113"/>
      <c r="U113" s="158"/>
      <c r="V113" s="159"/>
      <c r="W113" s="113"/>
      <c r="X113" s="158"/>
      <c r="Y113" s="159"/>
      <c r="Z113" s="113"/>
      <c r="AA113" s="158"/>
      <c r="AB113" s="235"/>
      <c r="AG113" s="72"/>
      <c r="AH113" s="72"/>
    </row>
    <row r="114" spans="1:34" s="71" customFormat="1" ht="27" customHeight="1" x14ac:dyDescent="0.25">
      <c r="A114" s="93" t="s">
        <v>106</v>
      </c>
      <c r="B114" s="94"/>
      <c r="C114" s="113"/>
      <c r="D114" s="158"/>
      <c r="E114" s="158"/>
      <c r="F114" s="159"/>
      <c r="G114" s="113"/>
      <c r="H114" s="158"/>
      <c r="I114" s="158"/>
      <c r="J114" s="159"/>
      <c r="K114" s="113"/>
      <c r="L114" s="158"/>
      <c r="M114" s="158"/>
      <c r="N114" s="158"/>
      <c r="O114" s="159"/>
      <c r="P114" s="113"/>
      <c r="Q114" s="158"/>
      <c r="R114" s="158"/>
      <c r="S114" s="159"/>
      <c r="T114" s="113"/>
      <c r="U114" s="158"/>
      <c r="V114" s="159"/>
      <c r="W114" s="113"/>
      <c r="X114" s="158"/>
      <c r="Y114" s="159"/>
      <c r="Z114" s="113"/>
      <c r="AA114" s="158"/>
      <c r="AB114" s="235"/>
      <c r="AG114" s="72"/>
      <c r="AH114" s="72"/>
    </row>
    <row r="115" spans="1:34" s="71" customFormat="1" ht="27" customHeight="1" thickBot="1" x14ac:dyDescent="0.3">
      <c r="A115" s="135" t="s">
        <v>107</v>
      </c>
      <c r="B115" s="136"/>
      <c r="C115" s="137"/>
      <c r="D115" s="227"/>
      <c r="E115" s="227"/>
      <c r="F115" s="228"/>
      <c r="G115" s="137"/>
      <c r="H115" s="227"/>
      <c r="I115" s="227"/>
      <c r="J115" s="228"/>
      <c r="K115" s="137"/>
      <c r="L115" s="227"/>
      <c r="M115" s="227"/>
      <c r="N115" s="227"/>
      <c r="O115" s="228"/>
      <c r="P115" s="137"/>
      <c r="Q115" s="227"/>
      <c r="R115" s="227"/>
      <c r="S115" s="228"/>
      <c r="T115" s="137"/>
      <c r="U115" s="227"/>
      <c r="V115" s="228"/>
      <c r="W115" s="137"/>
      <c r="X115" s="227"/>
      <c r="Y115" s="228"/>
      <c r="Z115" s="137"/>
      <c r="AA115" s="227"/>
      <c r="AB115" s="236"/>
      <c r="AG115" s="72"/>
      <c r="AH115" s="72"/>
    </row>
    <row r="116" spans="1:34" ht="18" x14ac:dyDescent="0.25">
      <c r="A116" s="33"/>
      <c r="B116" s="54"/>
      <c r="C116" s="54"/>
      <c r="D116" s="54"/>
      <c r="E116" s="54"/>
      <c r="F116" s="54"/>
      <c r="G116" s="54"/>
      <c r="H116" s="54"/>
      <c r="I116" s="54"/>
      <c r="J116" s="54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</row>
    <row r="117" spans="1:34" ht="6" customHeight="1" x14ac:dyDescent="0.25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</row>
    <row r="118" spans="1:34" ht="18" x14ac:dyDescent="0.25">
      <c r="A118" s="33"/>
      <c r="B118" s="160" t="s">
        <v>113</v>
      </c>
      <c r="C118" s="160"/>
      <c r="D118" s="73"/>
      <c r="E118" s="73"/>
      <c r="F118" s="73"/>
      <c r="G118" s="33"/>
      <c r="H118" s="33"/>
      <c r="I118" s="33"/>
      <c r="J118" s="33"/>
      <c r="K118" s="33"/>
      <c r="L118" s="160" t="s">
        <v>112</v>
      </c>
      <c r="M118" s="160"/>
      <c r="N118" s="160"/>
      <c r="O118" s="160"/>
      <c r="P118" s="160"/>
      <c r="Q118" s="73"/>
      <c r="R118" s="73"/>
      <c r="S118" s="73"/>
      <c r="T118" s="73"/>
      <c r="U118" s="73"/>
      <c r="V118" s="33"/>
      <c r="W118" s="160" t="s">
        <v>220</v>
      </c>
      <c r="X118" s="160"/>
      <c r="Y118" s="160"/>
      <c r="Z118" s="160"/>
      <c r="AA118" s="160"/>
      <c r="AB118" s="160"/>
    </row>
    <row r="119" spans="1:34" ht="18" x14ac:dyDescent="0.25">
      <c r="A119" s="33"/>
      <c r="B119" s="160" t="str">
        <f>W7</f>
        <v>Bade</v>
      </c>
      <c r="C119" s="160"/>
      <c r="D119" s="73"/>
      <c r="E119" s="73"/>
      <c r="F119" s="73"/>
      <c r="G119" s="33"/>
      <c r="H119" s="33"/>
      <c r="I119" s="33"/>
      <c r="J119" s="33"/>
      <c r="K119" s="33"/>
      <c r="L119" s="160" t="s">
        <v>108</v>
      </c>
      <c r="M119" s="160"/>
      <c r="N119" s="160"/>
      <c r="O119" s="160"/>
      <c r="P119" s="160"/>
      <c r="Q119" s="73"/>
      <c r="R119" s="73"/>
      <c r="S119" s="73"/>
      <c r="T119" s="73"/>
      <c r="U119" s="73"/>
      <c r="V119" s="33"/>
      <c r="W119" s="160" t="s">
        <v>108</v>
      </c>
      <c r="X119" s="160"/>
      <c r="Y119" s="160"/>
      <c r="Z119" s="160"/>
      <c r="AA119" s="160"/>
      <c r="AB119" s="160"/>
    </row>
    <row r="120" spans="1:34" ht="18" x14ac:dyDescent="0.25">
      <c r="A120" s="33"/>
      <c r="B120" s="160" t="s">
        <v>109</v>
      </c>
      <c r="C120" s="160"/>
      <c r="D120" s="73"/>
      <c r="E120" s="73"/>
      <c r="F120" s="73"/>
      <c r="G120" s="33"/>
      <c r="H120" s="33"/>
      <c r="I120" s="33"/>
      <c r="J120" s="33"/>
      <c r="K120" s="33"/>
      <c r="L120" s="160" t="s">
        <v>109</v>
      </c>
      <c r="M120" s="160"/>
      <c r="N120" s="160"/>
      <c r="O120" s="160"/>
      <c r="P120" s="160"/>
      <c r="Q120" s="73"/>
      <c r="R120" s="73"/>
      <c r="S120" s="73"/>
      <c r="T120" s="73"/>
      <c r="U120" s="73"/>
      <c r="V120" s="33"/>
      <c r="W120" s="160" t="s">
        <v>109</v>
      </c>
      <c r="X120" s="160"/>
      <c r="Y120" s="160"/>
      <c r="Z120" s="160"/>
      <c r="AA120" s="160"/>
      <c r="AB120" s="160"/>
    </row>
  </sheetData>
  <sheetProtection algorithmName="SHA-512" hashValue="kd7CQ35lWoQYYHN7kEMoZMTvhU2bLPe0gwusTVGMd4ujGeLZYGkcUxdmaeQ8qjTqcVEK5ab6TYOe3tr/ax5y4Q==" saltValue="vrBv8E8mmoDx5Ebh2kzZvw==" spinCount="100000" sheet="1" objects="1" scenarios="1"/>
  <protectedRanges>
    <protectedRange sqref="A2 C4:J7 W3:AB8 B14:M28 O14:AB28 B35:M49 O35:AB42 O45:AB49 B64:C73 I64:N73 T64:X73 A88 A93:AB103 A107:AB115 B118:AB121 A79:AB83 A89:B89 C84:AB89 A84:B87" name="Aralık1"/>
  </protectedRanges>
  <mergeCells count="596">
    <mergeCell ref="C20:F20"/>
    <mergeCell ref="H20:K20"/>
    <mergeCell ref="O20:R20"/>
    <mergeCell ref="S20:V20"/>
    <mergeCell ref="X20:Z20"/>
    <mergeCell ref="Z86:AB86"/>
    <mergeCell ref="G87:J87"/>
    <mergeCell ref="K87:O87"/>
    <mergeCell ref="P87:S87"/>
    <mergeCell ref="T87:V87"/>
    <mergeCell ref="W87:Y87"/>
    <mergeCell ref="Z87:AB87"/>
    <mergeCell ref="Z82:AB82"/>
    <mergeCell ref="G84:J84"/>
    <mergeCell ref="K84:O84"/>
    <mergeCell ref="P84:S84"/>
    <mergeCell ref="T84:V84"/>
    <mergeCell ref="P82:S82"/>
    <mergeCell ref="T82:V82"/>
    <mergeCell ref="W82:Y82"/>
    <mergeCell ref="G82:J82"/>
    <mergeCell ref="K82:O82"/>
    <mergeCell ref="T80:V80"/>
    <mergeCell ref="W80:Y80"/>
    <mergeCell ref="C18:F18"/>
    <mergeCell ref="H18:K18"/>
    <mergeCell ref="O18:R18"/>
    <mergeCell ref="S18:V18"/>
    <mergeCell ref="X18:Z18"/>
    <mergeCell ref="C19:F19"/>
    <mergeCell ref="H19:K19"/>
    <mergeCell ref="O19:R19"/>
    <mergeCell ref="S19:V19"/>
    <mergeCell ref="X19:Z19"/>
    <mergeCell ref="C16:F16"/>
    <mergeCell ref="H16:K16"/>
    <mergeCell ref="O16:R16"/>
    <mergeCell ref="S16:V16"/>
    <mergeCell ref="X16:Z16"/>
    <mergeCell ref="C17:F17"/>
    <mergeCell ref="H17:K17"/>
    <mergeCell ref="O17:R17"/>
    <mergeCell ref="S17:V17"/>
    <mergeCell ref="X17:Z17"/>
    <mergeCell ref="Z114:AB114"/>
    <mergeCell ref="G115:J115"/>
    <mergeCell ref="K115:O115"/>
    <mergeCell ref="P115:S115"/>
    <mergeCell ref="T115:V115"/>
    <mergeCell ref="W115:Y115"/>
    <mergeCell ref="Z115:AB115"/>
    <mergeCell ref="Z111:AB111"/>
    <mergeCell ref="G112:J112"/>
    <mergeCell ref="K112:O112"/>
    <mergeCell ref="P112:S112"/>
    <mergeCell ref="T112:V112"/>
    <mergeCell ref="W112:Y112"/>
    <mergeCell ref="Z112:AB112"/>
    <mergeCell ref="G113:J113"/>
    <mergeCell ref="K113:O113"/>
    <mergeCell ref="P113:S113"/>
    <mergeCell ref="T113:V113"/>
    <mergeCell ref="W113:Y113"/>
    <mergeCell ref="Z113:AB113"/>
    <mergeCell ref="W111:Y111"/>
    <mergeCell ref="G114:J114"/>
    <mergeCell ref="K114:O114"/>
    <mergeCell ref="P114:S114"/>
    <mergeCell ref="Z108:AB108"/>
    <mergeCell ref="G109:J109"/>
    <mergeCell ref="K109:O109"/>
    <mergeCell ref="P109:S109"/>
    <mergeCell ref="T109:V109"/>
    <mergeCell ref="W109:Y109"/>
    <mergeCell ref="Z109:AB109"/>
    <mergeCell ref="G110:J110"/>
    <mergeCell ref="K110:O110"/>
    <mergeCell ref="P110:S110"/>
    <mergeCell ref="T110:V110"/>
    <mergeCell ref="W110:Y110"/>
    <mergeCell ref="Z110:AB110"/>
    <mergeCell ref="T108:V108"/>
    <mergeCell ref="W108:Y108"/>
    <mergeCell ref="P108:S108"/>
    <mergeCell ref="T106:V106"/>
    <mergeCell ref="W106:Y106"/>
    <mergeCell ref="Z106:AB106"/>
    <mergeCell ref="G107:J107"/>
    <mergeCell ref="K107:O107"/>
    <mergeCell ref="P107:S107"/>
    <mergeCell ref="T107:V107"/>
    <mergeCell ref="W107:Y107"/>
    <mergeCell ref="Z107:AB107"/>
    <mergeCell ref="P106:S106"/>
    <mergeCell ref="G106:J106"/>
    <mergeCell ref="K106:O106"/>
    <mergeCell ref="T102:V102"/>
    <mergeCell ref="W102:Y102"/>
    <mergeCell ref="Z102:AB102"/>
    <mergeCell ref="G103:J103"/>
    <mergeCell ref="K103:O103"/>
    <mergeCell ref="P103:S103"/>
    <mergeCell ref="T103:V103"/>
    <mergeCell ref="W103:Y103"/>
    <mergeCell ref="Z103:AB103"/>
    <mergeCell ref="P102:S102"/>
    <mergeCell ref="G102:J102"/>
    <mergeCell ref="K102:O102"/>
    <mergeCell ref="T100:V100"/>
    <mergeCell ref="W100:Y100"/>
    <mergeCell ref="Z100:AB100"/>
    <mergeCell ref="G101:J101"/>
    <mergeCell ref="K101:O101"/>
    <mergeCell ref="P101:S101"/>
    <mergeCell ref="T101:V101"/>
    <mergeCell ref="W101:Y101"/>
    <mergeCell ref="Z101:AB101"/>
    <mergeCell ref="P100:S100"/>
    <mergeCell ref="G100:J100"/>
    <mergeCell ref="K100:O100"/>
    <mergeCell ref="Z97:AB97"/>
    <mergeCell ref="G98:J98"/>
    <mergeCell ref="K98:O98"/>
    <mergeCell ref="P98:S98"/>
    <mergeCell ref="T98:V98"/>
    <mergeCell ref="W98:Y98"/>
    <mergeCell ref="Z98:AB98"/>
    <mergeCell ref="G99:J99"/>
    <mergeCell ref="K99:O99"/>
    <mergeCell ref="P99:S99"/>
    <mergeCell ref="T99:V99"/>
    <mergeCell ref="W99:Y99"/>
    <mergeCell ref="Z99:AB99"/>
    <mergeCell ref="P97:S97"/>
    <mergeCell ref="T97:V97"/>
    <mergeCell ref="W97:Y97"/>
    <mergeCell ref="Z94:AB94"/>
    <mergeCell ref="G95:J95"/>
    <mergeCell ref="K95:O95"/>
    <mergeCell ref="P95:S95"/>
    <mergeCell ref="T95:V95"/>
    <mergeCell ref="W95:Y95"/>
    <mergeCell ref="Z95:AB95"/>
    <mergeCell ref="G96:J96"/>
    <mergeCell ref="K96:O96"/>
    <mergeCell ref="P96:S96"/>
    <mergeCell ref="T96:V96"/>
    <mergeCell ref="W96:Y96"/>
    <mergeCell ref="Z96:AB96"/>
    <mergeCell ref="P94:S94"/>
    <mergeCell ref="T94:V94"/>
    <mergeCell ref="W94:Y94"/>
    <mergeCell ref="G94:J94"/>
    <mergeCell ref="K94:O94"/>
    <mergeCell ref="G93:J93"/>
    <mergeCell ref="K93:O93"/>
    <mergeCell ref="P93:S93"/>
    <mergeCell ref="T93:V93"/>
    <mergeCell ref="W93:Y93"/>
    <mergeCell ref="Z93:AB93"/>
    <mergeCell ref="G92:J92"/>
    <mergeCell ref="K92:O92"/>
    <mergeCell ref="P92:S92"/>
    <mergeCell ref="Z89:AB89"/>
    <mergeCell ref="P86:S86"/>
    <mergeCell ref="T86:V86"/>
    <mergeCell ref="W86:Y86"/>
    <mergeCell ref="G86:J86"/>
    <mergeCell ref="K86:O86"/>
    <mergeCell ref="T92:V92"/>
    <mergeCell ref="W92:Y92"/>
    <mergeCell ref="Z92:AB92"/>
    <mergeCell ref="G88:J88"/>
    <mergeCell ref="K88:O88"/>
    <mergeCell ref="P88:S88"/>
    <mergeCell ref="T88:V88"/>
    <mergeCell ref="W88:Y88"/>
    <mergeCell ref="Z88:AB88"/>
    <mergeCell ref="G89:J89"/>
    <mergeCell ref="K89:O89"/>
    <mergeCell ref="P89:S89"/>
    <mergeCell ref="T89:V89"/>
    <mergeCell ref="W89:Y89"/>
    <mergeCell ref="Z80:AB80"/>
    <mergeCell ref="G81:J81"/>
    <mergeCell ref="K81:O81"/>
    <mergeCell ref="P81:S81"/>
    <mergeCell ref="T81:V81"/>
    <mergeCell ref="W81:Y81"/>
    <mergeCell ref="Z81:AB81"/>
    <mergeCell ref="G80:J80"/>
    <mergeCell ref="K80:O80"/>
    <mergeCell ref="P80:S80"/>
    <mergeCell ref="Z78:AB78"/>
    <mergeCell ref="W78:Y78"/>
    <mergeCell ref="T78:V78"/>
    <mergeCell ref="P78:S78"/>
    <mergeCell ref="K78:O78"/>
    <mergeCell ref="K79:O79"/>
    <mergeCell ref="G79:J79"/>
    <mergeCell ref="H74:N74"/>
    <mergeCell ref="P79:S79"/>
    <mergeCell ref="T79:V79"/>
    <mergeCell ref="W79:Y79"/>
    <mergeCell ref="Z79:AB79"/>
    <mergeCell ref="G78:J78"/>
    <mergeCell ref="S74:X74"/>
    <mergeCell ref="Q74:R74"/>
    <mergeCell ref="Z74:AB74"/>
    <mergeCell ref="T114:V114"/>
    <mergeCell ref="W114:Y114"/>
    <mergeCell ref="C109:F109"/>
    <mergeCell ref="C110:F110"/>
    <mergeCell ref="C107:F107"/>
    <mergeCell ref="C115:F115"/>
    <mergeCell ref="C113:F113"/>
    <mergeCell ref="C114:F114"/>
    <mergeCell ref="R54:T54"/>
    <mergeCell ref="C111:F111"/>
    <mergeCell ref="C112:F112"/>
    <mergeCell ref="G111:J111"/>
    <mergeCell ref="K111:O111"/>
    <mergeCell ref="P111:S111"/>
    <mergeCell ref="T111:V111"/>
    <mergeCell ref="B71:C71"/>
    <mergeCell ref="B72:C72"/>
    <mergeCell ref="B62:C63"/>
    <mergeCell ref="B66:C66"/>
    <mergeCell ref="B67:C67"/>
    <mergeCell ref="B68:C68"/>
    <mergeCell ref="B69:C69"/>
    <mergeCell ref="B70:C70"/>
    <mergeCell ref="B73:C73"/>
    <mergeCell ref="S48:V48"/>
    <mergeCell ref="S47:V47"/>
    <mergeCell ref="S46:V46"/>
    <mergeCell ref="U54:V54"/>
    <mergeCell ref="W3:AB3"/>
    <mergeCell ref="I67:N67"/>
    <mergeCell ref="I68:N68"/>
    <mergeCell ref="I69:N69"/>
    <mergeCell ref="I70:N70"/>
    <mergeCell ref="H35:K35"/>
    <mergeCell ref="H36:K36"/>
    <mergeCell ref="H37:K37"/>
    <mergeCell ref="A32:M32"/>
    <mergeCell ref="A33:A34"/>
    <mergeCell ref="B33:B34"/>
    <mergeCell ref="H47:K47"/>
    <mergeCell ref="H48:K48"/>
    <mergeCell ref="H49:K49"/>
    <mergeCell ref="C38:F38"/>
    <mergeCell ref="C39:F39"/>
    <mergeCell ref="C40:F40"/>
    <mergeCell ref="C41:F41"/>
    <mergeCell ref="C42:F42"/>
    <mergeCell ref="C43:F43"/>
    <mergeCell ref="I71:N71"/>
    <mergeCell ref="I72:N72"/>
    <mergeCell ref="I73:N73"/>
    <mergeCell ref="Y54:Z55"/>
    <mergeCell ref="AA54:AB55"/>
    <mergeCell ref="T62:X63"/>
    <mergeCell ref="T66:X66"/>
    <mergeCell ref="T67:X67"/>
    <mergeCell ref="T68:X68"/>
    <mergeCell ref="T69:X69"/>
    <mergeCell ref="T70:X70"/>
    <mergeCell ref="T71:X71"/>
    <mergeCell ref="U57:V57"/>
    <mergeCell ref="U58:V58"/>
    <mergeCell ref="T64:X64"/>
    <mergeCell ref="T65:X65"/>
    <mergeCell ref="G57:J57"/>
    <mergeCell ref="G58:J58"/>
    <mergeCell ref="K54:M54"/>
    <mergeCell ref="K57:M57"/>
    <mergeCell ref="Z62:AB63"/>
    <mergeCell ref="Y62:Y63"/>
    <mergeCell ref="T72:X72"/>
    <mergeCell ref="T73:X73"/>
    <mergeCell ref="E55:F55"/>
    <mergeCell ref="D62:E62"/>
    <mergeCell ref="B59:C59"/>
    <mergeCell ref="C55:D55"/>
    <mergeCell ref="A54:B55"/>
    <mergeCell ref="C88:F88"/>
    <mergeCell ref="A95:B95"/>
    <mergeCell ref="A83:B83"/>
    <mergeCell ref="C83:F83"/>
    <mergeCell ref="C106:F106"/>
    <mergeCell ref="C103:F103"/>
    <mergeCell ref="C102:F102"/>
    <mergeCell ref="C97:F97"/>
    <mergeCell ref="C101:F101"/>
    <mergeCell ref="C95:F95"/>
    <mergeCell ref="C96:F96"/>
    <mergeCell ref="C56:D56"/>
    <mergeCell ref="E56:F56"/>
    <mergeCell ref="C28:F28"/>
    <mergeCell ref="C22:F22"/>
    <mergeCell ref="C23:F23"/>
    <mergeCell ref="C24:F24"/>
    <mergeCell ref="C25:F25"/>
    <mergeCell ref="C26:F26"/>
    <mergeCell ref="C27:F27"/>
    <mergeCell ref="C36:F36"/>
    <mergeCell ref="C37:F37"/>
    <mergeCell ref="C35:F35"/>
    <mergeCell ref="W57:X57"/>
    <mergeCell ref="W58:X58"/>
    <mergeCell ref="A60:AB60"/>
    <mergeCell ref="S61:AB61"/>
    <mergeCell ref="H61:R61"/>
    <mergeCell ref="R58:T58"/>
    <mergeCell ref="R57:T57"/>
    <mergeCell ref="O62:P62"/>
    <mergeCell ref="I64:N64"/>
    <mergeCell ref="I65:N65"/>
    <mergeCell ref="I66:N66"/>
    <mergeCell ref="K58:M58"/>
    <mergeCell ref="I62:N63"/>
    <mergeCell ref="A50:K50"/>
    <mergeCell ref="S49:V49"/>
    <mergeCell ref="R55:S55"/>
    <mergeCell ref="R56:S56"/>
    <mergeCell ref="N54:Q55"/>
    <mergeCell ref="N58:Q58"/>
    <mergeCell ref="H62:H63"/>
    <mergeCell ref="Q62:R63"/>
    <mergeCell ref="S62:S63"/>
    <mergeCell ref="C57:F57"/>
    <mergeCell ref="C58:F58"/>
    <mergeCell ref="G54:J54"/>
    <mergeCell ref="B51:C51"/>
    <mergeCell ref="A53:M53"/>
    <mergeCell ref="A56:B56"/>
    <mergeCell ref="A52:AB52"/>
    <mergeCell ref="C54:F54"/>
    <mergeCell ref="W54:X54"/>
    <mergeCell ref="I56:J56"/>
    <mergeCell ref="L55:M55"/>
    <mergeCell ref="O15:R15"/>
    <mergeCell ref="O27:R27"/>
    <mergeCell ref="O33:R34"/>
    <mergeCell ref="O28:R28"/>
    <mergeCell ref="N29:Z29"/>
    <mergeCell ref="X36:Z36"/>
    <mergeCell ref="X37:Z37"/>
    <mergeCell ref="N32:AB32"/>
    <mergeCell ref="N33:N34"/>
    <mergeCell ref="O37:R37"/>
    <mergeCell ref="O35:R35"/>
    <mergeCell ref="O21:R21"/>
    <mergeCell ref="O22:R22"/>
    <mergeCell ref="O36:R36"/>
    <mergeCell ref="L56:M56"/>
    <mergeCell ref="G55:H55"/>
    <mergeCell ref="I55:J55"/>
    <mergeCell ref="G56:H56"/>
    <mergeCell ref="A1:AB1"/>
    <mergeCell ref="S33:V34"/>
    <mergeCell ref="O12:R13"/>
    <mergeCell ref="O14:R14"/>
    <mergeCell ref="S14:V14"/>
    <mergeCell ref="S15:V15"/>
    <mergeCell ref="S21:V21"/>
    <mergeCell ref="S22:V22"/>
    <mergeCell ref="S23:V23"/>
    <mergeCell ref="S24:V24"/>
    <mergeCell ref="S25:V25"/>
    <mergeCell ref="S26:V26"/>
    <mergeCell ref="S27:V27"/>
    <mergeCell ref="S28:V28"/>
    <mergeCell ref="O24:R24"/>
    <mergeCell ref="O23:R23"/>
    <mergeCell ref="H25:K25"/>
    <mergeCell ref="H26:K26"/>
    <mergeCell ref="H27:K27"/>
    <mergeCell ref="H28:K28"/>
    <mergeCell ref="W4:AB4"/>
    <mergeCell ref="AD31:AE31"/>
    <mergeCell ref="AI31:AJ31"/>
    <mergeCell ref="AD1:AE1"/>
    <mergeCell ref="L12:M12"/>
    <mergeCell ref="AA12:AB12"/>
    <mergeCell ref="A11:M11"/>
    <mergeCell ref="N11:AB11"/>
    <mergeCell ref="A10:AB10"/>
    <mergeCell ref="B12:B13"/>
    <mergeCell ref="A12:A13"/>
    <mergeCell ref="G12:G13"/>
    <mergeCell ref="W12:W13"/>
    <mergeCell ref="A29:K29"/>
    <mergeCell ref="N12:N13"/>
    <mergeCell ref="A31:AB31"/>
    <mergeCell ref="H12:K13"/>
    <mergeCell ref="C12:F13"/>
    <mergeCell ref="A4:B4"/>
    <mergeCell ref="A5:B5"/>
    <mergeCell ref="A6:B6"/>
    <mergeCell ref="C15:F15"/>
    <mergeCell ref="H15:K15"/>
    <mergeCell ref="C21:F21"/>
    <mergeCell ref="O46:R46"/>
    <mergeCell ref="C45:F45"/>
    <mergeCell ref="C46:F46"/>
    <mergeCell ref="A7:B7"/>
    <mergeCell ref="O26:R26"/>
    <mergeCell ref="O25:R25"/>
    <mergeCell ref="S12:V13"/>
    <mergeCell ref="W5:AB5"/>
    <mergeCell ref="W6:AB6"/>
    <mergeCell ref="G33:G34"/>
    <mergeCell ref="W33:W34"/>
    <mergeCell ref="H33:K34"/>
    <mergeCell ref="C33:F34"/>
    <mergeCell ref="A8:B8"/>
    <mergeCell ref="A9:J9"/>
    <mergeCell ref="C14:F14"/>
    <mergeCell ref="H24:K24"/>
    <mergeCell ref="H14:K14"/>
    <mergeCell ref="H21:K21"/>
    <mergeCell ref="H22:K22"/>
    <mergeCell ref="H23:K23"/>
    <mergeCell ref="S35:V35"/>
    <mergeCell ref="S36:V36"/>
    <mergeCell ref="S37:V37"/>
    <mergeCell ref="H40:K40"/>
    <mergeCell ref="H41:K41"/>
    <mergeCell ref="H42:K42"/>
    <mergeCell ref="B118:C118"/>
    <mergeCell ref="B119:C119"/>
    <mergeCell ref="N57:Q57"/>
    <mergeCell ref="X12:Z13"/>
    <mergeCell ref="X33:Z34"/>
    <mergeCell ref="X14:Z14"/>
    <mergeCell ref="X21:Z21"/>
    <mergeCell ref="X23:Z23"/>
    <mergeCell ref="X25:Z25"/>
    <mergeCell ref="X27:Z27"/>
    <mergeCell ref="X15:Z15"/>
    <mergeCell ref="X22:Z22"/>
    <mergeCell ref="X24:Z24"/>
    <mergeCell ref="X26:Z26"/>
    <mergeCell ref="X28:Z28"/>
    <mergeCell ref="L33:M33"/>
    <mergeCell ref="X35:Z35"/>
    <mergeCell ref="O39:R39"/>
    <mergeCell ref="O40:R40"/>
    <mergeCell ref="O41:R41"/>
    <mergeCell ref="O42:R42"/>
    <mergeCell ref="A112:B112"/>
    <mergeCell ref="A113:B113"/>
    <mergeCell ref="S39:V39"/>
    <mergeCell ref="S40:V40"/>
    <mergeCell ref="S41:V41"/>
    <mergeCell ref="S42:V42"/>
    <mergeCell ref="O45:R45"/>
    <mergeCell ref="S45:V45"/>
    <mergeCell ref="O38:R38"/>
    <mergeCell ref="C80:F80"/>
    <mergeCell ref="C81:F81"/>
    <mergeCell ref="C82:F82"/>
    <mergeCell ref="C84:F84"/>
    <mergeCell ref="C47:F47"/>
    <mergeCell ref="C48:F48"/>
    <mergeCell ref="C49:F49"/>
    <mergeCell ref="C85:F85"/>
    <mergeCell ref="C86:F86"/>
    <mergeCell ref="C87:F87"/>
    <mergeCell ref="A101:B101"/>
    <mergeCell ref="A102:B102"/>
    <mergeCell ref="A103:B103"/>
    <mergeCell ref="C98:F98"/>
    <mergeCell ref="A88:B88"/>
    <mergeCell ref="X40:Z40"/>
    <mergeCell ref="B120:C120"/>
    <mergeCell ref="L120:P120"/>
    <mergeCell ref="L119:P119"/>
    <mergeCell ref="L118:P118"/>
    <mergeCell ref="W118:AB118"/>
    <mergeCell ref="W119:AB119"/>
    <mergeCell ref="W120:AB120"/>
    <mergeCell ref="B104:C104"/>
    <mergeCell ref="A74:C74"/>
    <mergeCell ref="F74:G74"/>
    <mergeCell ref="C79:F79"/>
    <mergeCell ref="A77:AB77"/>
    <mergeCell ref="A78:B78"/>
    <mergeCell ref="A91:AB91"/>
    <mergeCell ref="A92:B92"/>
    <mergeCell ref="A93:B93"/>
    <mergeCell ref="A94:B94"/>
    <mergeCell ref="X49:Z49"/>
    <mergeCell ref="N50:Z50"/>
    <mergeCell ref="N56:Q56"/>
    <mergeCell ref="F62:G63"/>
    <mergeCell ref="A62:A63"/>
    <mergeCell ref="A61:G61"/>
    <mergeCell ref="A114:B114"/>
    <mergeCell ref="A2:AB2"/>
    <mergeCell ref="AA58:AB58"/>
    <mergeCell ref="AA57:AB57"/>
    <mergeCell ref="AA56:AB56"/>
    <mergeCell ref="Y58:Z58"/>
    <mergeCell ref="Y57:Z57"/>
    <mergeCell ref="Y56:Z56"/>
    <mergeCell ref="Y53:AB53"/>
    <mergeCell ref="W7:AB7"/>
    <mergeCell ref="W8:AB8"/>
    <mergeCell ref="A58:B58"/>
    <mergeCell ref="A57:B57"/>
    <mergeCell ref="N44:AB44"/>
    <mergeCell ref="AA33:AB33"/>
    <mergeCell ref="X47:Z47"/>
    <mergeCell ref="X48:Z48"/>
    <mergeCell ref="X41:Z41"/>
    <mergeCell ref="C89:F89"/>
    <mergeCell ref="C78:F78"/>
    <mergeCell ref="C108:F108"/>
    <mergeCell ref="G108:J108"/>
    <mergeCell ref="K108:O108"/>
    <mergeCell ref="X39:Z39"/>
    <mergeCell ref="X42:Z42"/>
    <mergeCell ref="X45:Z45"/>
    <mergeCell ref="X46:Z46"/>
    <mergeCell ref="N43:Z43"/>
    <mergeCell ref="X38:Z38"/>
    <mergeCell ref="N53:X53"/>
    <mergeCell ref="S38:V38"/>
    <mergeCell ref="A115:B115"/>
    <mergeCell ref="A89:B89"/>
    <mergeCell ref="A87:B87"/>
    <mergeCell ref="A86:B86"/>
    <mergeCell ref="A85:B85"/>
    <mergeCell ref="A84:B84"/>
    <mergeCell ref="A82:B82"/>
    <mergeCell ref="A81:B81"/>
    <mergeCell ref="A105:AB105"/>
    <mergeCell ref="A106:B106"/>
    <mergeCell ref="A107:B107"/>
    <mergeCell ref="A108:B108"/>
    <mergeCell ref="A109:B109"/>
    <mergeCell ref="A110:B110"/>
    <mergeCell ref="A111:B111"/>
    <mergeCell ref="A98:B98"/>
    <mergeCell ref="A99:B99"/>
    <mergeCell ref="T3:V3"/>
    <mergeCell ref="T8:V8"/>
    <mergeCell ref="T7:V7"/>
    <mergeCell ref="T4:V4"/>
    <mergeCell ref="T5:V6"/>
    <mergeCell ref="B65:C65"/>
    <mergeCell ref="B64:C64"/>
    <mergeCell ref="A80:B80"/>
    <mergeCell ref="A79:B79"/>
    <mergeCell ref="C4:J4"/>
    <mergeCell ref="C5:J5"/>
    <mergeCell ref="C6:J6"/>
    <mergeCell ref="C7:J7"/>
    <mergeCell ref="C8:J8"/>
    <mergeCell ref="O47:R47"/>
    <mergeCell ref="O48:R48"/>
    <mergeCell ref="O49:R49"/>
    <mergeCell ref="H45:K45"/>
    <mergeCell ref="H46:K46"/>
    <mergeCell ref="H43:K43"/>
    <mergeCell ref="H44:K44"/>
    <mergeCell ref="C44:F44"/>
    <mergeCell ref="H38:K38"/>
    <mergeCell ref="H39:K39"/>
    <mergeCell ref="G83:J83"/>
    <mergeCell ref="K83:O83"/>
    <mergeCell ref="P83:S83"/>
    <mergeCell ref="T83:V83"/>
    <mergeCell ref="W83:Y83"/>
    <mergeCell ref="Z83:AB83"/>
    <mergeCell ref="A100:B100"/>
    <mergeCell ref="A96:B96"/>
    <mergeCell ref="A97:B97"/>
    <mergeCell ref="C92:F92"/>
    <mergeCell ref="C94:F94"/>
    <mergeCell ref="C99:F99"/>
    <mergeCell ref="G97:J97"/>
    <mergeCell ref="K97:O97"/>
    <mergeCell ref="W84:Y84"/>
    <mergeCell ref="Z84:AB84"/>
    <mergeCell ref="G85:J85"/>
    <mergeCell ref="K85:O85"/>
    <mergeCell ref="P85:S85"/>
    <mergeCell ref="T85:V85"/>
    <mergeCell ref="W85:Y85"/>
    <mergeCell ref="Z85:AB85"/>
    <mergeCell ref="C93:F93"/>
    <mergeCell ref="C100:F100"/>
  </mergeCells>
  <dataValidations count="5">
    <dataValidation type="list" allowBlank="1" showInputMessage="1" showErrorMessage="1" sqref="I64:N64 B14:B28 O14:R28 B64:C64" xr:uid="{7B7DBBAE-9FE5-49EE-AAF0-06E58FCB41F9}">
      <formula1>$C$7</formula1>
    </dataValidation>
    <dataValidation type="list" allowBlank="1" showInputMessage="1" showErrorMessage="1" sqref="B104:J104 B116:J116" xr:uid="{9D5BB6DB-2979-462B-A2A0-66E0A9E6400A}">
      <formula1>$K$4:$K$34</formula1>
    </dataValidation>
    <dataValidation type="list" allowBlank="1" showInputMessage="1" showErrorMessage="1" sqref="W5:X5" xr:uid="{8D771AFF-FC51-4EAE-9023-574A63F9AD89}">
      <formula1>$AD$23:$AD$24</formula1>
    </dataValidation>
    <dataValidation type="list" allowBlank="1" showInputMessage="1" showErrorMessage="1" sqref="W8:AB8" xr:uid="{659763B7-9DBE-4331-BE36-7DB0067F97F5}">
      <formula1>$AG$5:$AG$15</formula1>
    </dataValidation>
    <dataValidation type="list" allowBlank="1" showInputMessage="1" showErrorMessage="1" sqref="W6:AB6" xr:uid="{F645B14C-E09D-462B-A001-62EDC3035F54}">
      <formula1>$AD$14:$AD$17</formula1>
    </dataValidation>
  </dataValidations>
  <printOptions horizontalCentered="1"/>
  <pageMargins left="0.23622047244094491" right="0.23622047244094491" top="0.35433070866141736" bottom="0.74803149606299213" header="0.31496062992125984" footer="0.62992125984251968"/>
  <pageSetup paperSize="9" scale="29" fitToHeight="0" orientation="portrait" r:id="rId1"/>
  <colBreaks count="1" manualBreakCount="1">
    <brk id="28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6FCAB407-4F70-4890-A585-5F2787902A47}">
          <x14:formula1>
            <xm:f>'Bilgi 2'!$A$26:$A$28</xm:f>
          </x14:formula1>
          <xm:sqref>L118:P118</xm:sqref>
        </x14:dataValidation>
        <x14:dataValidation type="list" allowBlank="1" showInputMessage="1" showErrorMessage="1" xr:uid="{80E21D8D-3BE6-4430-9747-8DBD1779EB53}">
          <x14:formula1>
            <xm:f>Bilgi!$B$35:$B$39</xm:f>
          </x14:formula1>
          <xm:sqref>P4</xm:sqref>
        </x14:dataValidation>
        <x14:dataValidation type="list" allowBlank="1" showInputMessage="1" showErrorMessage="1" xr:uid="{8F357D91-F09D-47AE-BC29-5F15F9CDE429}">
          <x14:formula1>
            <xm:f>'Bilgi 2'!$A$21:$A$25</xm:f>
          </x14:formula1>
          <xm:sqref>W118:AB118</xm:sqref>
        </x14:dataValidation>
        <x14:dataValidation type="list" allowBlank="1" showInputMessage="1" showErrorMessage="1" xr:uid="{AC6FDAC7-7E92-47BD-9698-E21F7732BA9F}">
          <x14:formula1>
            <xm:f>Bilgi!$E$56:$E$59</xm:f>
          </x14:formula1>
          <xm:sqref>C5:J5</xm:sqref>
        </x14:dataValidation>
        <x14:dataValidation type="list" allowBlank="1" showInputMessage="1" showErrorMessage="1" xr:uid="{82FA75B1-DBAF-4A8F-8FDF-832A71FC4B77}">
          <x14:formula1>
            <xm:f>Bilgi!$G$3:$G$22</xm:f>
          </x14:formula1>
          <xm:sqref>C7:J7</xm:sqref>
        </x14:dataValidation>
        <x14:dataValidation type="list" allowBlank="1" showInputMessage="1" showErrorMessage="1" xr:uid="{E5871852-E8C0-4502-806B-F7FE170AFF28}">
          <x14:formula1>
            <xm:f>'Bilgi 2'!$E$28:$E$52</xm:f>
          </x14:formula1>
          <xm:sqref>A2:AB2</xm:sqref>
        </x14:dataValidation>
        <x14:dataValidation type="list" allowBlank="1" showInputMessage="1" showErrorMessage="1" xr:uid="{334FDE5B-D40B-42F1-847F-5EA5927D534E}">
          <x14:formula1>
            <xm:f>Bilgi!$E$2:$E$20</xm:f>
          </x14:formula1>
          <xm:sqref>P43:P44 K7:N7</xm:sqref>
        </x14:dataValidation>
        <x14:dataValidation type="list" allowBlank="1" showInputMessage="1" showErrorMessage="1" xr:uid="{B15571CD-780F-4894-8505-93C724A888B7}">
          <x14:formula1>
            <xm:f>INDIRECT("Bilgi!"&amp;VLOOKUP(S43,Bilgi!$E$2:$F$21,2,FALSE))</xm:f>
          </x14:formula1>
          <xm:sqref>V43:V44</xm:sqref>
        </x14:dataValidation>
        <x14:dataValidation type="list" allowBlank="1" showInputMessage="1" showErrorMessage="1" xr:uid="{565CCFAA-7EDC-4EF3-A545-01855B78EA21}">
          <x14:formula1>
            <xm:f>INDIRECT("Bilgi!"&amp;VLOOKUP(O14,Bilgi!$E$2:$F$23,2,FALSE))</xm:f>
          </x14:formula1>
          <xm:sqref>S45:V49 S14:V28 S35:V42</xm:sqref>
        </x14:dataValidation>
        <x14:dataValidation type="list" allowBlank="1" showInputMessage="1" showErrorMessage="1" xr:uid="{9D94C42D-025C-4E42-8823-24869EDDB61A}">
          <x14:formula1>
            <xm:f>INDIRECT("Bilgi!"&amp;VLOOKUP(B14,Bilgi!$E$2:$F$23,2,FALSE))</xm:f>
          </x14:formula1>
          <xm:sqref>C35:F49 C14:F28</xm:sqref>
        </x14:dataValidation>
        <x14:dataValidation type="list" allowBlank="1" showInputMessage="1" showErrorMessage="1" xr:uid="{33602864-D6B7-4D0E-8F88-29AB8247F67B}">
          <x14:formula1>
            <xm:f>Bilgi!$E$36:$E$50</xm:f>
          </x14:formula1>
          <xm:sqref>I65:N73 O35:R42</xm:sqref>
        </x14:dataValidation>
        <x14:dataValidation type="list" allowBlank="1" showInputMessage="1" showErrorMessage="1" xr:uid="{18D0AC67-2517-4AEB-8FE8-C176926E281E}">
          <x14:formula1>
            <xm:f>Bilgi!$E$3:$E$23</xm:f>
          </x14:formula1>
          <xm:sqref>B35:B49 B65:C73</xm:sqref>
        </x14:dataValidation>
        <x14:dataValidation type="list" allowBlank="1" showInputMessage="1" showErrorMessage="1" xr:uid="{2CC1F0E9-1FE8-4CE6-977D-F441BA31A5E6}">
          <x14:formula1>
            <xm:f>Bilgi!$E$32</xm:f>
          </x14:formula1>
          <xm:sqref>O45:R49 T64:X73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E5134-9D16-4686-87DB-01A25B60EC1D}">
  <sheetPr>
    <pageSetUpPr fitToPage="1"/>
  </sheetPr>
  <dimension ref="A1:AV120"/>
  <sheetViews>
    <sheetView view="pageBreakPreview" topLeftCell="A48" zoomScale="55" zoomScaleNormal="70" zoomScaleSheetLayoutView="55" workbookViewId="0">
      <selection activeCell="T85" sqref="T85:V85"/>
    </sheetView>
  </sheetViews>
  <sheetFormatPr defaultRowHeight="15" x14ac:dyDescent="0.2"/>
  <cols>
    <col min="1" max="1" width="6.140625" style="29" customWidth="1"/>
    <col min="2" max="2" width="50.7109375" style="29" customWidth="1"/>
    <col min="3" max="3" width="10.7109375" style="29" customWidth="1"/>
    <col min="4" max="4" width="11.140625" style="29" customWidth="1"/>
    <col min="5" max="5" width="9.28515625" style="29" customWidth="1"/>
    <col min="6" max="6" width="11.140625" style="29" customWidth="1"/>
    <col min="7" max="7" width="10.5703125" style="29" customWidth="1"/>
    <col min="8" max="8" width="8.7109375" style="29" customWidth="1"/>
    <col min="9" max="9" width="9" style="29" customWidth="1"/>
    <col min="10" max="10" width="12.28515625" style="29" customWidth="1"/>
    <col min="11" max="11" width="10.85546875" style="29" customWidth="1"/>
    <col min="12" max="13" width="7" style="29" customWidth="1"/>
    <col min="14" max="14" width="6.140625" style="29" customWidth="1"/>
    <col min="15" max="15" width="15" style="29" customWidth="1"/>
    <col min="16" max="16" width="14.7109375" style="29" customWidth="1"/>
    <col min="17" max="17" width="10.5703125" style="29" customWidth="1"/>
    <col min="18" max="18" width="12.140625" style="29" customWidth="1"/>
    <col min="19" max="19" width="6.85546875" style="29" customWidth="1"/>
    <col min="20" max="20" width="15.28515625" style="29" customWidth="1"/>
    <col min="21" max="21" width="14.140625" style="29" customWidth="1"/>
    <col min="22" max="22" width="9.28515625" style="29" customWidth="1"/>
    <col min="23" max="24" width="12.7109375" style="29" customWidth="1"/>
    <col min="25" max="25" width="15.42578125" style="29" customWidth="1"/>
    <col min="26" max="26" width="19.7109375" style="29" customWidth="1"/>
    <col min="27" max="27" width="6.7109375" style="29" customWidth="1"/>
    <col min="28" max="28" width="7.85546875" style="29" customWidth="1"/>
    <col min="29" max="29" width="21" style="29" hidden="1" customWidth="1"/>
    <col min="30" max="30" width="24.42578125" style="29" hidden="1" customWidth="1"/>
    <col min="31" max="31" width="9.5703125" style="29" hidden="1" customWidth="1"/>
    <col min="32" max="34" width="19.140625" style="29" hidden="1" customWidth="1"/>
    <col min="35" max="35" width="20.85546875" style="29" hidden="1" customWidth="1"/>
    <col min="36" max="36" width="22.140625" style="29" hidden="1" customWidth="1"/>
    <col min="37" max="37" width="41.5703125" style="29" hidden="1" customWidth="1"/>
    <col min="38" max="38" width="10.5703125" style="29" hidden="1" customWidth="1"/>
    <col min="39" max="48" width="9.140625" style="29" hidden="1" customWidth="1"/>
    <col min="49" max="54" width="9.140625" style="29" customWidth="1"/>
    <col min="55" max="16384" width="9.140625" style="29"/>
  </cols>
  <sheetData>
    <row r="1" spans="1:37" ht="42.75" customHeight="1" x14ac:dyDescent="0.25">
      <c r="A1" s="191" t="s">
        <v>222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26"/>
      <c r="AD1" s="238" t="s">
        <v>14</v>
      </c>
      <c r="AE1" s="238"/>
      <c r="AF1" s="27"/>
      <c r="AG1" s="27"/>
      <c r="AH1" s="27"/>
      <c r="AK1" s="29" t="s">
        <v>47</v>
      </c>
    </row>
    <row r="2" spans="1:37" ht="38.25" customHeight="1" thickBot="1" x14ac:dyDescent="0.25">
      <c r="A2" s="143" t="s">
        <v>279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30"/>
      <c r="AD2" s="27"/>
      <c r="AE2" s="27"/>
      <c r="AF2" s="27"/>
      <c r="AG2" s="27"/>
      <c r="AH2" s="27"/>
    </row>
    <row r="3" spans="1:37" ht="19.5" customHeight="1" thickBot="1" x14ac:dyDescent="0.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98" t="s">
        <v>186</v>
      </c>
      <c r="U3" s="99"/>
      <c r="V3" s="99"/>
      <c r="W3" s="225"/>
      <c r="X3" s="225"/>
      <c r="Y3" s="225"/>
      <c r="Z3" s="225"/>
      <c r="AA3" s="225"/>
      <c r="AB3" s="226"/>
      <c r="AC3" s="30"/>
      <c r="AD3" s="27"/>
      <c r="AE3" s="27"/>
      <c r="AF3" s="27"/>
      <c r="AG3" s="27"/>
      <c r="AH3" s="27"/>
    </row>
    <row r="4" spans="1:37" ht="18" x14ac:dyDescent="0.25">
      <c r="A4" s="187" t="s">
        <v>0</v>
      </c>
      <c r="B4" s="188"/>
      <c r="C4" s="114" t="s">
        <v>320</v>
      </c>
      <c r="D4" s="115"/>
      <c r="E4" s="115"/>
      <c r="F4" s="115"/>
      <c r="G4" s="115"/>
      <c r="H4" s="115"/>
      <c r="I4" s="115"/>
      <c r="J4" s="116"/>
      <c r="K4" s="33"/>
      <c r="L4" s="33"/>
      <c r="M4" s="33"/>
      <c r="N4" s="33"/>
      <c r="O4" s="34"/>
      <c r="P4" s="33"/>
      <c r="Q4" s="33"/>
      <c r="R4" s="33"/>
      <c r="S4" s="33"/>
      <c r="T4" s="104" t="s">
        <v>230</v>
      </c>
      <c r="U4" s="105"/>
      <c r="V4" s="105"/>
      <c r="W4" s="147"/>
      <c r="X4" s="147"/>
      <c r="Y4" s="147"/>
      <c r="Z4" s="147"/>
      <c r="AA4" s="147"/>
      <c r="AB4" s="148"/>
      <c r="AK4" s="29" t="s">
        <v>36</v>
      </c>
    </row>
    <row r="5" spans="1:37" ht="18" x14ac:dyDescent="0.25">
      <c r="A5" s="174" t="s">
        <v>1</v>
      </c>
      <c r="B5" s="175"/>
      <c r="C5" s="117" t="s">
        <v>265</v>
      </c>
      <c r="D5" s="118"/>
      <c r="E5" s="118"/>
      <c r="F5" s="118"/>
      <c r="G5" s="118"/>
      <c r="H5" s="118"/>
      <c r="I5" s="118"/>
      <c r="J5" s="119"/>
      <c r="K5" s="33"/>
      <c r="L5" s="33"/>
      <c r="M5" s="33"/>
      <c r="N5" s="33"/>
      <c r="O5" s="34"/>
      <c r="P5" s="33"/>
      <c r="Q5" s="33"/>
      <c r="R5" s="33"/>
      <c r="S5" s="33"/>
      <c r="T5" s="106" t="s">
        <v>269</v>
      </c>
      <c r="U5" s="107"/>
      <c r="V5" s="107"/>
      <c r="W5" s="147" t="s">
        <v>24</v>
      </c>
      <c r="X5" s="147"/>
      <c r="Y5" s="147"/>
      <c r="Z5" s="147"/>
      <c r="AA5" s="147"/>
      <c r="AB5" s="148"/>
    </row>
    <row r="6" spans="1:37" ht="18" x14ac:dyDescent="0.25">
      <c r="A6" s="174" t="s">
        <v>2</v>
      </c>
      <c r="B6" s="175"/>
      <c r="C6" s="120">
        <v>45551</v>
      </c>
      <c r="D6" s="121"/>
      <c r="E6" s="121"/>
      <c r="F6" s="121"/>
      <c r="G6" s="121"/>
      <c r="H6" s="121"/>
      <c r="I6" s="121"/>
      <c r="J6" s="122"/>
      <c r="K6" s="37"/>
      <c r="L6" s="37"/>
      <c r="M6" s="37"/>
      <c r="N6" s="37"/>
      <c r="O6" s="54"/>
      <c r="P6" s="33"/>
      <c r="Q6" s="33"/>
      <c r="R6" s="33"/>
      <c r="S6" s="33"/>
      <c r="T6" s="106"/>
      <c r="U6" s="107"/>
      <c r="V6" s="107"/>
      <c r="W6" s="147" t="s">
        <v>273</v>
      </c>
      <c r="X6" s="147"/>
      <c r="Y6" s="147"/>
      <c r="Z6" s="147"/>
      <c r="AA6" s="147"/>
      <c r="AB6" s="148"/>
      <c r="AK6" s="29" t="s">
        <v>37</v>
      </c>
    </row>
    <row r="7" spans="1:37" ht="18" x14ac:dyDescent="0.25">
      <c r="A7" s="174" t="s">
        <v>63</v>
      </c>
      <c r="B7" s="175"/>
      <c r="C7" s="120" t="s">
        <v>293</v>
      </c>
      <c r="D7" s="121"/>
      <c r="E7" s="121"/>
      <c r="F7" s="121"/>
      <c r="G7" s="121"/>
      <c r="H7" s="121"/>
      <c r="I7" s="121"/>
      <c r="J7" s="122"/>
      <c r="K7" s="37"/>
      <c r="L7" s="37"/>
      <c r="M7" s="37"/>
      <c r="N7" s="37"/>
      <c r="O7" s="54"/>
      <c r="P7" s="33"/>
      <c r="Q7" s="33"/>
      <c r="R7" s="33"/>
      <c r="S7" s="33"/>
      <c r="T7" s="102" t="s">
        <v>188</v>
      </c>
      <c r="U7" s="103"/>
      <c r="V7" s="103"/>
      <c r="W7" s="147"/>
      <c r="X7" s="147"/>
      <c r="Y7" s="147"/>
      <c r="Z7" s="147"/>
      <c r="AA7" s="147"/>
      <c r="AB7" s="148"/>
      <c r="AK7" s="29" t="s">
        <v>27</v>
      </c>
    </row>
    <row r="8" spans="1:37" ht="18.75" thickBot="1" x14ac:dyDescent="0.3">
      <c r="A8" s="177" t="s">
        <v>54</v>
      </c>
      <c r="B8" s="178"/>
      <c r="C8" s="123">
        <f>IF(OR(W6=AD15,W6=AD16),12,12)</f>
        <v>12</v>
      </c>
      <c r="D8" s="124"/>
      <c r="E8" s="124"/>
      <c r="F8" s="124"/>
      <c r="G8" s="124"/>
      <c r="H8" s="124"/>
      <c r="I8" s="124"/>
      <c r="J8" s="125"/>
      <c r="K8" s="33"/>
      <c r="L8" s="33"/>
      <c r="M8" s="33"/>
      <c r="N8" s="33"/>
      <c r="O8" s="34"/>
      <c r="P8" s="33"/>
      <c r="Q8" s="33"/>
      <c r="R8" s="33"/>
      <c r="S8" s="33"/>
      <c r="T8" s="100" t="s">
        <v>238</v>
      </c>
      <c r="U8" s="101"/>
      <c r="V8" s="101"/>
      <c r="W8" s="149" t="s">
        <v>55</v>
      </c>
      <c r="X8" s="149"/>
      <c r="Y8" s="149"/>
      <c r="Z8" s="149"/>
      <c r="AA8" s="149"/>
      <c r="AB8" s="150"/>
      <c r="AK8" s="29" t="s">
        <v>38</v>
      </c>
    </row>
    <row r="9" spans="1:37" ht="18.75" thickBot="1" x14ac:dyDescent="0.25">
      <c r="A9" s="179" t="s">
        <v>321</v>
      </c>
      <c r="B9" s="179"/>
      <c r="C9" s="179"/>
      <c r="D9" s="179"/>
      <c r="E9" s="179"/>
      <c r="F9" s="179"/>
      <c r="G9" s="179"/>
      <c r="H9" s="179"/>
      <c r="I9" s="179"/>
      <c r="J9" s="179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0"/>
    </row>
    <row r="10" spans="1:37" ht="21.75" customHeight="1" thickBot="1" x14ac:dyDescent="0.25">
      <c r="A10" s="182" t="s">
        <v>61</v>
      </c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4"/>
      <c r="AC10" s="38"/>
      <c r="AK10" s="29" t="s">
        <v>39</v>
      </c>
    </row>
    <row r="11" spans="1:37" s="39" customFormat="1" ht="22.5" customHeight="1" x14ac:dyDescent="0.2">
      <c r="A11" s="129" t="s">
        <v>3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1"/>
      <c r="N11" s="129" t="s">
        <v>4</v>
      </c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1"/>
      <c r="AG11" s="29"/>
      <c r="AK11" s="39" t="s">
        <v>44</v>
      </c>
    </row>
    <row r="12" spans="1:37" s="51" customFormat="1" ht="15.75" customHeight="1" x14ac:dyDescent="0.2">
      <c r="A12" s="185" t="s">
        <v>12</v>
      </c>
      <c r="B12" s="153" t="s">
        <v>48</v>
      </c>
      <c r="C12" s="153" t="s">
        <v>9</v>
      </c>
      <c r="D12" s="153"/>
      <c r="E12" s="153"/>
      <c r="F12" s="153"/>
      <c r="G12" s="176" t="s">
        <v>225</v>
      </c>
      <c r="H12" s="153" t="s">
        <v>11</v>
      </c>
      <c r="I12" s="153"/>
      <c r="J12" s="153"/>
      <c r="K12" s="153"/>
      <c r="L12" s="153" t="s">
        <v>10</v>
      </c>
      <c r="M12" s="154"/>
      <c r="N12" s="185" t="s">
        <v>12</v>
      </c>
      <c r="O12" s="153" t="s">
        <v>48</v>
      </c>
      <c r="P12" s="153"/>
      <c r="Q12" s="153"/>
      <c r="R12" s="153"/>
      <c r="S12" s="153" t="s">
        <v>9</v>
      </c>
      <c r="T12" s="153"/>
      <c r="U12" s="153"/>
      <c r="V12" s="153"/>
      <c r="W12" s="176" t="s">
        <v>225</v>
      </c>
      <c r="X12" s="153" t="s">
        <v>11</v>
      </c>
      <c r="Y12" s="153"/>
      <c r="Z12" s="153"/>
      <c r="AA12" s="153" t="s">
        <v>10</v>
      </c>
      <c r="AB12" s="154"/>
      <c r="AD12" s="29"/>
      <c r="AE12" s="29"/>
      <c r="AF12" s="29"/>
      <c r="AG12" s="39"/>
      <c r="AH12" s="29"/>
      <c r="AI12" s="29"/>
      <c r="AJ12" s="29"/>
      <c r="AK12" s="29" t="s">
        <v>46</v>
      </c>
    </row>
    <row r="13" spans="1:37" s="51" customFormat="1" ht="18" x14ac:dyDescent="0.2">
      <c r="A13" s="186"/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42" t="s">
        <v>228</v>
      </c>
      <c r="M13" s="43" t="s">
        <v>227</v>
      </c>
      <c r="N13" s="186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42" t="s">
        <v>228</v>
      </c>
      <c r="AB13" s="43" t="s">
        <v>227</v>
      </c>
      <c r="AD13" s="44"/>
      <c r="AG13" s="29"/>
      <c r="AI13" s="29"/>
      <c r="AJ13" s="29"/>
      <c r="AK13" s="29" t="s">
        <v>40</v>
      </c>
    </row>
    <row r="14" spans="1:37" ht="20.25" customHeight="1" x14ac:dyDescent="0.25">
      <c r="A14" s="60">
        <v>1</v>
      </c>
      <c r="B14" s="46"/>
      <c r="C14" s="126"/>
      <c r="D14" s="126"/>
      <c r="E14" s="126"/>
      <c r="F14" s="126"/>
      <c r="G14" s="48"/>
      <c r="H14" s="237"/>
      <c r="I14" s="237"/>
      <c r="J14" s="237"/>
      <c r="K14" s="237"/>
      <c r="L14" s="48"/>
      <c r="M14" s="74"/>
      <c r="N14" s="60">
        <v>1</v>
      </c>
      <c r="O14" s="237"/>
      <c r="P14" s="237"/>
      <c r="Q14" s="237"/>
      <c r="R14" s="237"/>
      <c r="S14" s="132"/>
      <c r="T14" s="133"/>
      <c r="U14" s="133"/>
      <c r="V14" s="134"/>
      <c r="W14" s="49"/>
      <c r="X14" s="237"/>
      <c r="Y14" s="237"/>
      <c r="Z14" s="237"/>
      <c r="AA14" s="48"/>
      <c r="AB14" s="74"/>
      <c r="AG14" s="51"/>
      <c r="AK14" s="29" t="s">
        <v>25</v>
      </c>
    </row>
    <row r="15" spans="1:37" ht="20.25" customHeight="1" x14ac:dyDescent="0.25">
      <c r="A15" s="60">
        <v>2</v>
      </c>
      <c r="B15" s="46"/>
      <c r="C15" s="126"/>
      <c r="D15" s="126"/>
      <c r="E15" s="126"/>
      <c r="F15" s="126"/>
      <c r="G15" s="49"/>
      <c r="H15" s="237"/>
      <c r="I15" s="237"/>
      <c r="J15" s="237"/>
      <c r="K15" s="237"/>
      <c r="L15" s="48"/>
      <c r="M15" s="74"/>
      <c r="N15" s="60">
        <v>2</v>
      </c>
      <c r="O15" s="237"/>
      <c r="P15" s="237"/>
      <c r="Q15" s="237"/>
      <c r="R15" s="237"/>
      <c r="S15" s="132"/>
      <c r="T15" s="133"/>
      <c r="U15" s="133"/>
      <c r="V15" s="134"/>
      <c r="W15" s="49"/>
      <c r="X15" s="237"/>
      <c r="Y15" s="237"/>
      <c r="Z15" s="237"/>
      <c r="AA15" s="48"/>
      <c r="AB15" s="74"/>
      <c r="AD15" s="29" t="s">
        <v>273</v>
      </c>
      <c r="AG15" s="51"/>
      <c r="AK15" s="29" t="s">
        <v>28</v>
      </c>
    </row>
    <row r="16" spans="1:37" ht="20.25" customHeight="1" x14ac:dyDescent="0.25">
      <c r="A16" s="60">
        <v>3</v>
      </c>
      <c r="B16" s="46"/>
      <c r="C16" s="126"/>
      <c r="D16" s="126"/>
      <c r="E16" s="126"/>
      <c r="F16" s="126"/>
      <c r="G16" s="49"/>
      <c r="H16" s="237"/>
      <c r="I16" s="237"/>
      <c r="J16" s="237"/>
      <c r="K16" s="237"/>
      <c r="L16" s="48"/>
      <c r="M16" s="74"/>
      <c r="N16" s="60">
        <v>3</v>
      </c>
      <c r="O16" s="237"/>
      <c r="P16" s="237"/>
      <c r="Q16" s="237"/>
      <c r="R16" s="237"/>
      <c r="S16" s="132"/>
      <c r="T16" s="133"/>
      <c r="U16" s="133"/>
      <c r="V16" s="134"/>
      <c r="W16" s="49"/>
      <c r="X16" s="237"/>
      <c r="Y16" s="237"/>
      <c r="Z16" s="237"/>
      <c r="AA16" s="48"/>
      <c r="AB16" s="74"/>
      <c r="AD16" s="29" t="s">
        <v>274</v>
      </c>
      <c r="AK16" s="29" t="s">
        <v>34</v>
      </c>
    </row>
    <row r="17" spans="1:37" ht="20.25" customHeight="1" x14ac:dyDescent="0.25">
      <c r="A17" s="60">
        <v>4</v>
      </c>
      <c r="B17" s="46"/>
      <c r="C17" s="126"/>
      <c r="D17" s="126"/>
      <c r="E17" s="126"/>
      <c r="F17" s="126"/>
      <c r="G17" s="49"/>
      <c r="H17" s="237"/>
      <c r="I17" s="237"/>
      <c r="J17" s="237"/>
      <c r="K17" s="237"/>
      <c r="L17" s="48"/>
      <c r="M17" s="74"/>
      <c r="N17" s="60">
        <v>4</v>
      </c>
      <c r="O17" s="237"/>
      <c r="P17" s="237"/>
      <c r="Q17" s="237"/>
      <c r="R17" s="237"/>
      <c r="S17" s="132"/>
      <c r="T17" s="133"/>
      <c r="U17" s="133"/>
      <c r="V17" s="134"/>
      <c r="W17" s="49"/>
      <c r="X17" s="237"/>
      <c r="Y17" s="237"/>
      <c r="Z17" s="237"/>
      <c r="AA17" s="48"/>
      <c r="AB17" s="74"/>
      <c r="AD17" s="29" t="s">
        <v>24</v>
      </c>
      <c r="AE17" s="29">
        <v>12</v>
      </c>
      <c r="AK17" s="29" t="s">
        <v>41</v>
      </c>
    </row>
    <row r="18" spans="1:37" ht="20.25" customHeight="1" x14ac:dyDescent="0.25">
      <c r="A18" s="60">
        <v>5</v>
      </c>
      <c r="B18" s="46"/>
      <c r="C18" s="126"/>
      <c r="D18" s="126"/>
      <c r="E18" s="126"/>
      <c r="F18" s="126"/>
      <c r="G18" s="49"/>
      <c r="H18" s="237"/>
      <c r="I18" s="237"/>
      <c r="J18" s="237"/>
      <c r="K18" s="237"/>
      <c r="L18" s="48"/>
      <c r="M18" s="74"/>
      <c r="N18" s="60">
        <v>5</v>
      </c>
      <c r="O18" s="237"/>
      <c r="P18" s="237"/>
      <c r="Q18" s="237"/>
      <c r="R18" s="237"/>
      <c r="S18" s="132"/>
      <c r="T18" s="133"/>
      <c r="U18" s="133"/>
      <c r="V18" s="134"/>
      <c r="W18" s="49"/>
      <c r="X18" s="237"/>
      <c r="Y18" s="237"/>
      <c r="Z18" s="237"/>
      <c r="AA18" s="48"/>
      <c r="AB18" s="74"/>
      <c r="AD18" s="29" t="s">
        <v>24</v>
      </c>
      <c r="AE18" s="29">
        <v>12</v>
      </c>
      <c r="AK18" s="29" t="s">
        <v>32</v>
      </c>
    </row>
    <row r="19" spans="1:37" ht="20.25" customHeight="1" x14ac:dyDescent="0.25">
      <c r="A19" s="60">
        <v>6</v>
      </c>
      <c r="B19" s="46"/>
      <c r="C19" s="126"/>
      <c r="D19" s="126"/>
      <c r="E19" s="126"/>
      <c r="F19" s="126"/>
      <c r="G19" s="49"/>
      <c r="H19" s="237"/>
      <c r="I19" s="237"/>
      <c r="J19" s="237"/>
      <c r="K19" s="237"/>
      <c r="L19" s="48"/>
      <c r="M19" s="74"/>
      <c r="N19" s="60">
        <v>6</v>
      </c>
      <c r="O19" s="237"/>
      <c r="P19" s="237"/>
      <c r="Q19" s="237"/>
      <c r="R19" s="237"/>
      <c r="S19" s="132"/>
      <c r="T19" s="133"/>
      <c r="U19" s="133"/>
      <c r="V19" s="134"/>
      <c r="W19" s="49"/>
      <c r="X19" s="237"/>
      <c r="Y19" s="237"/>
      <c r="Z19" s="237"/>
      <c r="AA19" s="48"/>
      <c r="AB19" s="74"/>
      <c r="AK19" s="29" t="s">
        <v>29</v>
      </c>
    </row>
    <row r="20" spans="1:37" ht="20.25" customHeight="1" x14ac:dyDescent="0.25">
      <c r="A20" s="60">
        <v>7</v>
      </c>
      <c r="B20" s="46"/>
      <c r="C20" s="126"/>
      <c r="D20" s="126"/>
      <c r="E20" s="126"/>
      <c r="F20" s="126"/>
      <c r="G20" s="49"/>
      <c r="H20" s="237"/>
      <c r="I20" s="237"/>
      <c r="J20" s="237"/>
      <c r="K20" s="237"/>
      <c r="L20" s="48"/>
      <c r="M20" s="74"/>
      <c r="N20" s="60">
        <v>7</v>
      </c>
      <c r="O20" s="237"/>
      <c r="P20" s="237"/>
      <c r="Q20" s="237"/>
      <c r="R20" s="237"/>
      <c r="S20" s="132"/>
      <c r="T20" s="133"/>
      <c r="U20" s="133"/>
      <c r="V20" s="134"/>
      <c r="W20" s="49"/>
      <c r="X20" s="237"/>
      <c r="Y20" s="237"/>
      <c r="Z20" s="237"/>
      <c r="AA20" s="48"/>
      <c r="AB20" s="74"/>
      <c r="AK20" s="29" t="s">
        <v>13</v>
      </c>
    </row>
    <row r="21" spans="1:37" ht="20.25" customHeight="1" x14ac:dyDescent="0.25">
      <c r="A21" s="60">
        <v>8</v>
      </c>
      <c r="B21" s="46"/>
      <c r="C21" s="126"/>
      <c r="D21" s="126"/>
      <c r="E21" s="126"/>
      <c r="F21" s="126"/>
      <c r="G21" s="49"/>
      <c r="H21" s="237"/>
      <c r="I21" s="237"/>
      <c r="J21" s="237"/>
      <c r="K21" s="237"/>
      <c r="L21" s="48"/>
      <c r="M21" s="74"/>
      <c r="N21" s="60">
        <v>8</v>
      </c>
      <c r="O21" s="237"/>
      <c r="P21" s="237"/>
      <c r="Q21" s="237"/>
      <c r="R21" s="237"/>
      <c r="S21" s="132"/>
      <c r="T21" s="133"/>
      <c r="U21" s="133"/>
      <c r="V21" s="134"/>
      <c r="W21" s="49"/>
      <c r="X21" s="237"/>
      <c r="Y21" s="237"/>
      <c r="Z21" s="237"/>
      <c r="AA21" s="48"/>
      <c r="AB21" s="74"/>
      <c r="AK21" s="29" t="s">
        <v>45</v>
      </c>
    </row>
    <row r="22" spans="1:37" ht="20.25" customHeight="1" x14ac:dyDescent="0.25">
      <c r="A22" s="60">
        <v>9</v>
      </c>
      <c r="B22" s="46"/>
      <c r="C22" s="126"/>
      <c r="D22" s="126"/>
      <c r="E22" s="126"/>
      <c r="F22" s="126"/>
      <c r="G22" s="49"/>
      <c r="H22" s="237"/>
      <c r="I22" s="237"/>
      <c r="J22" s="237"/>
      <c r="K22" s="237"/>
      <c r="L22" s="48"/>
      <c r="M22" s="74"/>
      <c r="N22" s="60">
        <v>9</v>
      </c>
      <c r="O22" s="237"/>
      <c r="P22" s="237"/>
      <c r="Q22" s="237"/>
      <c r="R22" s="237"/>
      <c r="S22" s="132"/>
      <c r="T22" s="133"/>
      <c r="U22" s="133"/>
      <c r="V22" s="134"/>
      <c r="W22" s="49"/>
      <c r="X22" s="237"/>
      <c r="Y22" s="237"/>
      <c r="Z22" s="237"/>
      <c r="AA22" s="48"/>
      <c r="AB22" s="74"/>
      <c r="AK22" s="29" t="s">
        <v>30</v>
      </c>
    </row>
    <row r="23" spans="1:37" ht="20.25" customHeight="1" x14ac:dyDescent="0.25">
      <c r="A23" s="60">
        <v>10</v>
      </c>
      <c r="B23" s="46"/>
      <c r="C23" s="126"/>
      <c r="D23" s="126"/>
      <c r="E23" s="126"/>
      <c r="F23" s="126"/>
      <c r="G23" s="49"/>
      <c r="H23" s="237"/>
      <c r="I23" s="237"/>
      <c r="J23" s="237"/>
      <c r="K23" s="237"/>
      <c r="L23" s="48"/>
      <c r="M23" s="74"/>
      <c r="N23" s="60">
        <v>10</v>
      </c>
      <c r="O23" s="237"/>
      <c r="P23" s="237"/>
      <c r="Q23" s="237"/>
      <c r="R23" s="237"/>
      <c r="S23" s="132"/>
      <c r="T23" s="133"/>
      <c r="U23" s="133"/>
      <c r="V23" s="134"/>
      <c r="W23" s="49"/>
      <c r="X23" s="237"/>
      <c r="Y23" s="237"/>
      <c r="Z23" s="237"/>
      <c r="AA23" s="48"/>
      <c r="AB23" s="74"/>
      <c r="AK23" s="29" t="s">
        <v>30</v>
      </c>
    </row>
    <row r="24" spans="1:37" ht="20.25" customHeight="1" x14ac:dyDescent="0.25">
      <c r="A24" s="60">
        <v>11</v>
      </c>
      <c r="B24" s="46"/>
      <c r="C24" s="126"/>
      <c r="D24" s="126"/>
      <c r="E24" s="126"/>
      <c r="F24" s="126"/>
      <c r="G24" s="49"/>
      <c r="H24" s="237"/>
      <c r="I24" s="237"/>
      <c r="J24" s="237"/>
      <c r="K24" s="237"/>
      <c r="L24" s="48"/>
      <c r="M24" s="74"/>
      <c r="N24" s="60">
        <v>11</v>
      </c>
      <c r="O24" s="237"/>
      <c r="P24" s="237"/>
      <c r="Q24" s="237"/>
      <c r="R24" s="237"/>
      <c r="S24" s="132"/>
      <c r="T24" s="133"/>
      <c r="U24" s="133"/>
      <c r="V24" s="134"/>
      <c r="W24" s="49"/>
      <c r="X24" s="237"/>
      <c r="Y24" s="237"/>
      <c r="Z24" s="237"/>
      <c r="AA24" s="48"/>
      <c r="AB24" s="74"/>
      <c r="AK24" s="29" t="s">
        <v>45</v>
      </c>
    </row>
    <row r="25" spans="1:37" ht="20.25" customHeight="1" x14ac:dyDescent="0.25">
      <c r="A25" s="60">
        <v>12</v>
      </c>
      <c r="B25" s="46"/>
      <c r="C25" s="126"/>
      <c r="D25" s="126"/>
      <c r="E25" s="126"/>
      <c r="F25" s="126"/>
      <c r="G25" s="49"/>
      <c r="H25" s="237"/>
      <c r="I25" s="237"/>
      <c r="J25" s="237"/>
      <c r="K25" s="237"/>
      <c r="L25" s="48"/>
      <c r="M25" s="74"/>
      <c r="N25" s="60">
        <v>12</v>
      </c>
      <c r="O25" s="237"/>
      <c r="P25" s="237"/>
      <c r="Q25" s="237"/>
      <c r="R25" s="237"/>
      <c r="S25" s="132"/>
      <c r="T25" s="133"/>
      <c r="U25" s="133"/>
      <c r="V25" s="134"/>
      <c r="W25" s="49"/>
      <c r="X25" s="237"/>
      <c r="Y25" s="237"/>
      <c r="Z25" s="237"/>
      <c r="AA25" s="48"/>
      <c r="AB25" s="74"/>
      <c r="AK25" s="29" t="s">
        <v>30</v>
      </c>
    </row>
    <row r="26" spans="1:37" ht="20.25" customHeight="1" x14ac:dyDescent="0.25">
      <c r="A26" s="60">
        <v>13</v>
      </c>
      <c r="B26" s="46"/>
      <c r="C26" s="126"/>
      <c r="D26" s="126"/>
      <c r="E26" s="126"/>
      <c r="F26" s="126"/>
      <c r="G26" s="49"/>
      <c r="H26" s="237"/>
      <c r="I26" s="237"/>
      <c r="J26" s="237"/>
      <c r="K26" s="237"/>
      <c r="L26" s="48"/>
      <c r="M26" s="74"/>
      <c r="N26" s="60">
        <v>13</v>
      </c>
      <c r="O26" s="237"/>
      <c r="P26" s="237"/>
      <c r="Q26" s="237"/>
      <c r="R26" s="237"/>
      <c r="S26" s="132"/>
      <c r="T26" s="133"/>
      <c r="U26" s="133"/>
      <c r="V26" s="134"/>
      <c r="W26" s="49"/>
      <c r="X26" s="237"/>
      <c r="Y26" s="237"/>
      <c r="Z26" s="237"/>
      <c r="AA26" s="48"/>
      <c r="AB26" s="74"/>
      <c r="AK26" s="29" t="s">
        <v>45</v>
      </c>
    </row>
    <row r="27" spans="1:37" ht="20.25" customHeight="1" x14ac:dyDescent="0.25">
      <c r="A27" s="60">
        <v>14</v>
      </c>
      <c r="B27" s="46"/>
      <c r="C27" s="126"/>
      <c r="D27" s="126"/>
      <c r="E27" s="126"/>
      <c r="F27" s="126"/>
      <c r="G27" s="49"/>
      <c r="H27" s="237"/>
      <c r="I27" s="237"/>
      <c r="J27" s="237"/>
      <c r="K27" s="237"/>
      <c r="L27" s="48"/>
      <c r="M27" s="74"/>
      <c r="N27" s="60">
        <v>14</v>
      </c>
      <c r="O27" s="237"/>
      <c r="P27" s="237"/>
      <c r="Q27" s="237"/>
      <c r="R27" s="237"/>
      <c r="S27" s="132"/>
      <c r="T27" s="133"/>
      <c r="U27" s="133"/>
      <c r="V27" s="134"/>
      <c r="W27" s="49"/>
      <c r="X27" s="237"/>
      <c r="Y27" s="237"/>
      <c r="Z27" s="237"/>
      <c r="AA27" s="48"/>
      <c r="AB27" s="74"/>
      <c r="AK27" s="29" t="s">
        <v>30</v>
      </c>
    </row>
    <row r="28" spans="1:37" ht="20.25" customHeight="1" x14ac:dyDescent="0.25">
      <c r="A28" s="60">
        <v>15</v>
      </c>
      <c r="B28" s="46"/>
      <c r="C28" s="126"/>
      <c r="D28" s="126"/>
      <c r="E28" s="126"/>
      <c r="F28" s="126"/>
      <c r="G28" s="49"/>
      <c r="H28" s="237"/>
      <c r="I28" s="237"/>
      <c r="J28" s="237"/>
      <c r="K28" s="237"/>
      <c r="L28" s="48"/>
      <c r="M28" s="74"/>
      <c r="N28" s="60">
        <v>15</v>
      </c>
      <c r="O28" s="237"/>
      <c r="P28" s="237"/>
      <c r="Q28" s="237"/>
      <c r="R28" s="237"/>
      <c r="S28" s="132"/>
      <c r="T28" s="133"/>
      <c r="U28" s="133"/>
      <c r="V28" s="134"/>
      <c r="W28" s="49"/>
      <c r="X28" s="237"/>
      <c r="Y28" s="237"/>
      <c r="Z28" s="237"/>
      <c r="AA28" s="48"/>
      <c r="AB28" s="74"/>
      <c r="AK28" s="29" t="s">
        <v>42</v>
      </c>
    </row>
    <row r="29" spans="1:37" s="39" customFormat="1" ht="27" customHeight="1" thickBot="1" x14ac:dyDescent="0.3">
      <c r="A29" s="127" t="s">
        <v>49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24">
        <f>SUM(L14:L28)</f>
        <v>0</v>
      </c>
      <c r="M29" s="25">
        <f>SUM(M14:M28)</f>
        <v>0</v>
      </c>
      <c r="N29" s="127" t="s">
        <v>49</v>
      </c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24">
        <f>SUM(AA14:AA28)</f>
        <v>0</v>
      </c>
      <c r="AB29" s="25">
        <f>SUM(AB14:AB28)</f>
        <v>0</v>
      </c>
      <c r="AK29" s="39" t="s">
        <v>26</v>
      </c>
    </row>
    <row r="30" spans="1:37" ht="18.75" thickBot="1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0"/>
      <c r="AD30" s="31"/>
      <c r="AE30" s="27"/>
      <c r="AF30" s="27"/>
      <c r="AG30" s="27"/>
      <c r="AH30" s="27"/>
      <c r="AK30" s="29" t="s">
        <v>33</v>
      </c>
    </row>
    <row r="31" spans="1:37" s="39" customFormat="1" ht="21.75" customHeight="1" thickBot="1" x14ac:dyDescent="0.3">
      <c r="A31" s="182" t="s">
        <v>59</v>
      </c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4"/>
      <c r="AD31" s="180" t="s">
        <v>89</v>
      </c>
      <c r="AE31" s="180"/>
      <c r="AF31" s="51"/>
      <c r="AG31" s="51"/>
      <c r="AH31" s="51"/>
      <c r="AI31" s="180" t="s">
        <v>90</v>
      </c>
      <c r="AJ31" s="180"/>
      <c r="AK31" s="39" t="s">
        <v>43</v>
      </c>
    </row>
    <row r="32" spans="1:37" s="51" customFormat="1" ht="18" x14ac:dyDescent="0.2">
      <c r="A32" s="129" t="s">
        <v>3</v>
      </c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1"/>
      <c r="N32" s="129" t="s">
        <v>4</v>
      </c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1"/>
      <c r="AD32" s="29" t="s">
        <v>8</v>
      </c>
      <c r="AE32" s="29">
        <v>10</v>
      </c>
      <c r="AF32" s="29"/>
      <c r="AG32" s="29">
        <f>AE32</f>
        <v>10</v>
      </c>
      <c r="AH32" s="29"/>
      <c r="AI32" s="29"/>
      <c r="AJ32" s="29"/>
      <c r="AK32" s="29" t="s">
        <v>31</v>
      </c>
    </row>
    <row r="33" spans="1:37" s="51" customFormat="1" ht="18" x14ac:dyDescent="0.2">
      <c r="A33" s="185" t="s">
        <v>12</v>
      </c>
      <c r="B33" s="153" t="s">
        <v>48</v>
      </c>
      <c r="C33" s="153" t="s">
        <v>271</v>
      </c>
      <c r="D33" s="153"/>
      <c r="E33" s="153"/>
      <c r="F33" s="153"/>
      <c r="G33" s="176" t="s">
        <v>225</v>
      </c>
      <c r="H33" s="153" t="s">
        <v>11</v>
      </c>
      <c r="I33" s="153"/>
      <c r="J33" s="153"/>
      <c r="K33" s="153"/>
      <c r="L33" s="153" t="s">
        <v>10</v>
      </c>
      <c r="M33" s="154"/>
      <c r="N33" s="185" t="s">
        <v>12</v>
      </c>
      <c r="O33" s="153" t="s">
        <v>48</v>
      </c>
      <c r="P33" s="153"/>
      <c r="Q33" s="153"/>
      <c r="R33" s="153"/>
      <c r="S33" s="153" t="s">
        <v>271</v>
      </c>
      <c r="T33" s="153"/>
      <c r="U33" s="153"/>
      <c r="V33" s="153"/>
      <c r="W33" s="176" t="s">
        <v>225</v>
      </c>
      <c r="X33" s="153" t="s">
        <v>11</v>
      </c>
      <c r="Y33" s="153"/>
      <c r="Z33" s="153"/>
      <c r="AA33" s="153" t="s">
        <v>10</v>
      </c>
      <c r="AB33" s="154"/>
      <c r="AD33" s="29" t="s">
        <v>67</v>
      </c>
      <c r="AE33" s="29">
        <f>IF(M29&lt;10,M29,10)</f>
        <v>0</v>
      </c>
      <c r="AF33" s="51" t="s">
        <v>255</v>
      </c>
      <c r="AG33" s="29">
        <f>IF(M29&lt;10,M29,10)</f>
        <v>0</v>
      </c>
      <c r="AH33" s="29"/>
      <c r="AI33" s="29"/>
      <c r="AJ33" s="29"/>
      <c r="AK33" s="29" t="s">
        <v>35</v>
      </c>
    </row>
    <row r="34" spans="1:37" s="51" customFormat="1" ht="18" x14ac:dyDescent="0.2">
      <c r="A34" s="186"/>
      <c r="B34" s="153"/>
      <c r="C34" s="153"/>
      <c r="D34" s="153"/>
      <c r="E34" s="153"/>
      <c r="F34" s="153"/>
      <c r="G34" s="153"/>
      <c r="H34" s="153"/>
      <c r="I34" s="153"/>
      <c r="J34" s="153"/>
      <c r="K34" s="153"/>
      <c r="L34" s="42" t="s">
        <v>228</v>
      </c>
      <c r="M34" s="43" t="s">
        <v>227</v>
      </c>
      <c r="N34" s="186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42" t="s">
        <v>228</v>
      </c>
      <c r="AB34" s="43" t="s">
        <v>227</v>
      </c>
      <c r="AD34" s="29" t="s">
        <v>68</v>
      </c>
      <c r="AE34" s="29">
        <f>IF(SUMIF($B$35:$B$49,B65,M35:M49)&lt;(AE32-AE33),SUMIF($B$35:$B$49,B65,M35:M49),(AE32-AE33))</f>
        <v>0</v>
      </c>
      <c r="AF34" s="29" t="s">
        <v>240</v>
      </c>
      <c r="AG34" s="29">
        <f>MAX(0,$AG$32-M35)</f>
        <v>10</v>
      </c>
      <c r="AH34" s="29"/>
      <c r="AI34" s="29">
        <f ca="1">IF(M29+M50+AB29&gt;=10,0,MIN(10-M29-M50-AB29,SUMIF(O35:R42,I64,AB35:AB42)))</f>
        <v>0</v>
      </c>
      <c r="AJ34" s="29" t="s">
        <v>192</v>
      </c>
      <c r="AK34" s="29"/>
    </row>
    <row r="35" spans="1:37" s="51" customFormat="1" ht="20.25" customHeight="1" x14ac:dyDescent="0.25">
      <c r="A35" s="60">
        <v>1</v>
      </c>
      <c r="B35" s="46"/>
      <c r="C35" s="126"/>
      <c r="D35" s="126"/>
      <c r="E35" s="126"/>
      <c r="F35" s="126"/>
      <c r="G35" s="47"/>
      <c r="H35" s="126"/>
      <c r="I35" s="126"/>
      <c r="J35" s="126"/>
      <c r="K35" s="126"/>
      <c r="L35" s="47"/>
      <c r="M35" s="55"/>
      <c r="N35" s="60">
        <v>1</v>
      </c>
      <c r="O35" s="193"/>
      <c r="P35" s="194"/>
      <c r="Q35" s="194"/>
      <c r="R35" s="195"/>
      <c r="S35" s="132"/>
      <c r="T35" s="133"/>
      <c r="U35" s="133"/>
      <c r="V35" s="134"/>
      <c r="W35" s="47"/>
      <c r="X35" s="126"/>
      <c r="Y35" s="126"/>
      <c r="Z35" s="126"/>
      <c r="AA35" s="47"/>
      <c r="AB35" s="55"/>
      <c r="AD35" s="29" t="s">
        <v>69</v>
      </c>
      <c r="AE35" s="29">
        <f>IF(SUMIF($B$35:$B$49,B66,M35:M49)&lt;(AE32-AE33-AE34),SUMIF($B$35:$B$49,B66,M35:M49),(AE32-AE33-AE34))</f>
        <v>0</v>
      </c>
      <c r="AF35" s="29" t="s">
        <v>241</v>
      </c>
      <c r="AG35" s="29">
        <f>MAX(0,$AG$32-SUM($M$35:M36))</f>
        <v>10</v>
      </c>
      <c r="AH35" s="29"/>
      <c r="AI35" s="29">
        <f ca="1">IF(M29+M50+AB29+AI34&gt;=10,0,MIN(10-M29-M50-AB29-AI34,SUMIF(O35:R42,I65,AB35:AB42)))</f>
        <v>0</v>
      </c>
      <c r="AJ35" s="29" t="s">
        <v>68</v>
      </c>
      <c r="AK35" s="29"/>
    </row>
    <row r="36" spans="1:37" s="51" customFormat="1" ht="20.25" customHeight="1" x14ac:dyDescent="0.25">
      <c r="A36" s="60">
        <v>2</v>
      </c>
      <c r="B36" s="46"/>
      <c r="C36" s="126"/>
      <c r="D36" s="126"/>
      <c r="E36" s="126"/>
      <c r="F36" s="126"/>
      <c r="G36" s="47"/>
      <c r="H36" s="237"/>
      <c r="I36" s="237"/>
      <c r="J36" s="237"/>
      <c r="K36" s="237"/>
      <c r="L36" s="47"/>
      <c r="M36" s="55"/>
      <c r="N36" s="60">
        <v>2</v>
      </c>
      <c r="O36" s="237"/>
      <c r="P36" s="237"/>
      <c r="Q36" s="237"/>
      <c r="R36" s="237"/>
      <c r="S36" s="132"/>
      <c r="T36" s="133"/>
      <c r="U36" s="133"/>
      <c r="V36" s="134"/>
      <c r="W36" s="47"/>
      <c r="X36" s="126"/>
      <c r="Y36" s="126"/>
      <c r="Z36" s="126"/>
      <c r="AA36" s="47"/>
      <c r="AB36" s="55"/>
      <c r="AD36" s="29" t="s">
        <v>70</v>
      </c>
      <c r="AE36" s="29">
        <f>IF((SUMIF($B$35:$B$49,B67,M35:M49))&lt;(AE32-SUM(AE33:AE35)),SUMIF($B$35:$B$49,B67,M35:M49),(AE32-SUM(AE33:AE35)))</f>
        <v>0</v>
      </c>
      <c r="AF36" s="29" t="s">
        <v>242</v>
      </c>
      <c r="AG36" s="29">
        <f>MAX(0,$AG$32-SUM($M$35:M37))</f>
        <v>10</v>
      </c>
      <c r="AH36" s="29"/>
      <c r="AI36" s="29">
        <f ca="1">IF(M29+M50+AB29+AI35+AI34&gt;=10,0,MIN(10-M29-M50-AB29-AI35-AI34,SUMIF(O35:R42,I66,AB35:AB42)))</f>
        <v>0</v>
      </c>
      <c r="AJ36" s="29" t="s">
        <v>69</v>
      </c>
      <c r="AK36" s="29"/>
    </row>
    <row r="37" spans="1:37" s="51" customFormat="1" ht="20.25" customHeight="1" x14ac:dyDescent="0.25">
      <c r="A37" s="60">
        <v>3</v>
      </c>
      <c r="B37" s="46"/>
      <c r="C37" s="126"/>
      <c r="D37" s="126"/>
      <c r="E37" s="126"/>
      <c r="F37" s="126"/>
      <c r="G37" s="47"/>
      <c r="H37" s="237"/>
      <c r="I37" s="237"/>
      <c r="J37" s="237"/>
      <c r="K37" s="237"/>
      <c r="L37" s="47"/>
      <c r="M37" s="55"/>
      <c r="N37" s="60">
        <v>3</v>
      </c>
      <c r="O37" s="237"/>
      <c r="P37" s="237"/>
      <c r="Q37" s="237"/>
      <c r="R37" s="237"/>
      <c r="S37" s="132"/>
      <c r="T37" s="133"/>
      <c r="U37" s="133"/>
      <c r="V37" s="134"/>
      <c r="W37" s="47"/>
      <c r="X37" s="126"/>
      <c r="Y37" s="126"/>
      <c r="Z37" s="126"/>
      <c r="AA37" s="47"/>
      <c r="AB37" s="55"/>
      <c r="AD37" s="29" t="s">
        <v>71</v>
      </c>
      <c r="AE37" s="29">
        <f>IF((SUMIF($B$35:$B$49,B68,M35:M49))&lt;(AE32-SUM(AE33:AE36)),SUMIF($B$35:$B$49,B68,M35:M49),(AE32-SUM(AE33:AE36)))</f>
        <v>0</v>
      </c>
      <c r="AF37" s="29" t="s">
        <v>243</v>
      </c>
      <c r="AG37" s="29">
        <f>MAX(0,$AG$32-SUM($M$35:M38))</f>
        <v>10</v>
      </c>
      <c r="AH37" s="29"/>
      <c r="AI37" s="29">
        <f ca="1">IF(M29+M50+AB29+AI36+AI35+AI34&gt;=10,0,MIN(10-M29-M50-AB29-AI36-AI35-AI34,SUMIF(O35:R42,I67,AB35:AB42)))</f>
        <v>0</v>
      </c>
      <c r="AJ37" s="29" t="s">
        <v>70</v>
      </c>
      <c r="AK37" s="29"/>
    </row>
    <row r="38" spans="1:37" s="51" customFormat="1" ht="20.25" customHeight="1" x14ac:dyDescent="0.25">
      <c r="A38" s="60">
        <v>4</v>
      </c>
      <c r="B38" s="46"/>
      <c r="C38" s="126"/>
      <c r="D38" s="126"/>
      <c r="E38" s="126"/>
      <c r="F38" s="126"/>
      <c r="G38" s="47"/>
      <c r="H38" s="237"/>
      <c r="I38" s="237"/>
      <c r="J38" s="237"/>
      <c r="K38" s="237"/>
      <c r="L38" s="47"/>
      <c r="M38" s="55"/>
      <c r="N38" s="60">
        <v>4</v>
      </c>
      <c r="O38" s="237"/>
      <c r="P38" s="237"/>
      <c r="Q38" s="237"/>
      <c r="R38" s="237"/>
      <c r="S38" s="132"/>
      <c r="T38" s="133"/>
      <c r="U38" s="133"/>
      <c r="V38" s="134"/>
      <c r="W38" s="47"/>
      <c r="X38" s="126"/>
      <c r="Y38" s="126"/>
      <c r="Z38" s="126"/>
      <c r="AA38" s="47"/>
      <c r="AB38" s="55"/>
      <c r="AD38" s="29" t="s">
        <v>72</v>
      </c>
      <c r="AE38" s="29">
        <f>IF((SUMIF($B$35:$B$49,B69,M35:M49))&lt;(AE32-SUM(AE33:AE37)),SUMIF($B$35:$B$49,B69,M35:M49),(AE32-SUM(AE33:AE37)))</f>
        <v>0</v>
      </c>
      <c r="AF38" s="29" t="s">
        <v>244</v>
      </c>
      <c r="AG38" s="29">
        <f>MAX(0,$AG$32-SUM($M$35:M39))</f>
        <v>10</v>
      </c>
      <c r="AH38" s="29"/>
      <c r="AI38" s="29">
        <f ca="1">IF($M$29+$M$50+$AB$29+AI36+AI35+AI34+AI37&gt;=10,0,MIN(10-$M$29-$M$50-$AB$29-AI36-AI35-AI34-AI37,SUMIF($O$35:$R$42,I68,$AB$35:$AB$42)))</f>
        <v>0</v>
      </c>
      <c r="AJ38" s="29" t="s">
        <v>71</v>
      </c>
      <c r="AK38" s="29"/>
    </row>
    <row r="39" spans="1:37" ht="20.25" customHeight="1" x14ac:dyDescent="0.25">
      <c r="A39" s="60">
        <v>5</v>
      </c>
      <c r="B39" s="46"/>
      <c r="C39" s="126"/>
      <c r="D39" s="126"/>
      <c r="E39" s="126"/>
      <c r="F39" s="126"/>
      <c r="G39" s="47"/>
      <c r="H39" s="237"/>
      <c r="I39" s="237"/>
      <c r="J39" s="237"/>
      <c r="K39" s="237"/>
      <c r="L39" s="47"/>
      <c r="M39" s="55"/>
      <c r="N39" s="60">
        <v>5</v>
      </c>
      <c r="O39" s="237"/>
      <c r="P39" s="237"/>
      <c r="Q39" s="237"/>
      <c r="R39" s="237"/>
      <c r="S39" s="132"/>
      <c r="T39" s="133"/>
      <c r="U39" s="133"/>
      <c r="V39" s="134"/>
      <c r="W39" s="47"/>
      <c r="X39" s="126"/>
      <c r="Y39" s="126"/>
      <c r="Z39" s="126"/>
      <c r="AA39" s="47"/>
      <c r="AB39" s="55"/>
      <c r="AD39" s="29" t="s">
        <v>73</v>
      </c>
      <c r="AE39" s="29">
        <f>IF((SUMIF($B$35:$B$49,B70,M35:M49))&lt;(AE32-SUM(AE33:AE38)),SUMIF($B$35:$B$49,B70,M35:M49),(AE32-SUM(AE33:AE38)))</f>
        <v>0</v>
      </c>
      <c r="AF39" s="29" t="s">
        <v>245</v>
      </c>
      <c r="AG39" s="29">
        <f>MAX(0,$AG$32-SUM($M$35:M40))</f>
        <v>10</v>
      </c>
      <c r="AI39" s="29">
        <f ca="1">IF($M$29+$M$50+$AB$29+AI37+AI36+AI35+AI38+AI34&gt;=10,0,MIN(10-$M$29-$M$50-$AB$29-AI37-AI36-AI35-AI38,SUMIF($O$35:$R$42,I69,$AB$35:$AB$42)))</f>
        <v>0</v>
      </c>
      <c r="AJ39" s="29" t="s">
        <v>72</v>
      </c>
    </row>
    <row r="40" spans="1:37" ht="20.25" customHeight="1" x14ac:dyDescent="0.25">
      <c r="A40" s="60">
        <v>6</v>
      </c>
      <c r="B40" s="46"/>
      <c r="C40" s="126"/>
      <c r="D40" s="126"/>
      <c r="E40" s="126"/>
      <c r="F40" s="126"/>
      <c r="G40" s="49"/>
      <c r="H40" s="237"/>
      <c r="I40" s="237"/>
      <c r="J40" s="237"/>
      <c r="K40" s="237"/>
      <c r="L40" s="48"/>
      <c r="M40" s="74"/>
      <c r="N40" s="60">
        <v>6</v>
      </c>
      <c r="O40" s="237"/>
      <c r="P40" s="237"/>
      <c r="Q40" s="237"/>
      <c r="R40" s="237"/>
      <c r="S40" s="132"/>
      <c r="T40" s="133"/>
      <c r="U40" s="133"/>
      <c r="V40" s="134"/>
      <c r="W40" s="49"/>
      <c r="X40" s="126"/>
      <c r="Y40" s="126"/>
      <c r="Z40" s="126"/>
      <c r="AA40" s="48"/>
      <c r="AB40" s="74"/>
      <c r="AD40" s="29" t="s">
        <v>74</v>
      </c>
      <c r="AE40" s="29">
        <f>IF((SUMIF($B$35:$B$49,B71,M35:M49))&lt;(AE32-SUM(AE33:AE39)),SUMIF($B$35:$B$49,B71,M35:M49),(AE32-SUM(AE33:AE39)))</f>
        <v>0</v>
      </c>
      <c r="AF40" s="29" t="s">
        <v>246</v>
      </c>
      <c r="AG40" s="29">
        <f>MAX(0,$AG$32-SUM($M$35:M41))</f>
        <v>10</v>
      </c>
      <c r="AI40" s="29">
        <f ca="1">IF($M$29+$M$50+$AB$29+AI38+AI37+AI36+AI39+AI34+AI35&gt;=10,0,MIN(10-$M$29-$M$50-$AB$29-AI38-AI37-AI36-AI39,SUMIF($O$35:$R$42,I70,$AB$35:$AB$42)))</f>
        <v>0</v>
      </c>
      <c r="AJ40" s="29" t="s">
        <v>73</v>
      </c>
    </row>
    <row r="41" spans="1:37" ht="20.25" customHeight="1" x14ac:dyDescent="0.25">
      <c r="A41" s="60">
        <v>7</v>
      </c>
      <c r="B41" s="46"/>
      <c r="C41" s="126"/>
      <c r="D41" s="126"/>
      <c r="E41" s="126"/>
      <c r="F41" s="126"/>
      <c r="G41" s="49"/>
      <c r="H41" s="237"/>
      <c r="I41" s="237"/>
      <c r="J41" s="237"/>
      <c r="K41" s="237"/>
      <c r="L41" s="48"/>
      <c r="M41" s="55"/>
      <c r="N41" s="60">
        <v>7</v>
      </c>
      <c r="O41" s="237"/>
      <c r="P41" s="237"/>
      <c r="Q41" s="237"/>
      <c r="R41" s="237"/>
      <c r="S41" s="132"/>
      <c r="T41" s="133"/>
      <c r="U41" s="133"/>
      <c r="V41" s="134"/>
      <c r="W41" s="49"/>
      <c r="X41" s="126"/>
      <c r="Y41" s="126"/>
      <c r="Z41" s="126"/>
      <c r="AA41" s="48"/>
      <c r="AB41" s="74"/>
      <c r="AD41" s="29" t="s">
        <v>75</v>
      </c>
      <c r="AE41" s="29">
        <f>IF((SUMIF($B$35:$B$49,B72,M35:M49))&lt;(AE32-SUM(AE33:AE40)),SUMIF($B$35:$B$49,B72,M35:M49),(AE32-SUM(AE33:AE40)))</f>
        <v>0</v>
      </c>
      <c r="AF41" s="29" t="s">
        <v>247</v>
      </c>
      <c r="AG41" s="29">
        <f>MAX(0,$AG$32-SUM($M$35:M42))</f>
        <v>10</v>
      </c>
      <c r="AI41" s="29">
        <f ca="1">IF($M$29+$M$50+$AB$29+AI39+AI38+AI37+AI40+AI34+AI35+AI36&gt;=10,0,MIN(10-$M$29-$M$50-$AB$29-AI39-AI38-AI37-AI40,SUMIF($O$35:$R$42,I71,$AB$35:$AB$42)))</f>
        <v>0</v>
      </c>
      <c r="AJ41" s="29" t="s">
        <v>74</v>
      </c>
    </row>
    <row r="42" spans="1:37" ht="20.25" customHeight="1" x14ac:dyDescent="0.25">
      <c r="A42" s="60">
        <v>8</v>
      </c>
      <c r="B42" s="46"/>
      <c r="C42" s="126"/>
      <c r="D42" s="126"/>
      <c r="E42" s="126"/>
      <c r="F42" s="126"/>
      <c r="G42" s="49"/>
      <c r="H42" s="237"/>
      <c r="I42" s="237"/>
      <c r="J42" s="237"/>
      <c r="K42" s="237"/>
      <c r="L42" s="48"/>
      <c r="M42" s="55"/>
      <c r="N42" s="60">
        <v>8</v>
      </c>
      <c r="O42" s="237"/>
      <c r="P42" s="237"/>
      <c r="Q42" s="237"/>
      <c r="R42" s="237"/>
      <c r="S42" s="132"/>
      <c r="T42" s="133"/>
      <c r="U42" s="133"/>
      <c r="V42" s="134"/>
      <c r="W42" s="49"/>
      <c r="X42" s="126"/>
      <c r="Y42" s="126"/>
      <c r="Z42" s="126"/>
      <c r="AA42" s="48"/>
      <c r="AB42" s="74"/>
      <c r="AD42" s="29" t="s">
        <v>76</v>
      </c>
      <c r="AE42" s="29">
        <f>IF((SUMIF($B$35:$B$49,B73,M35:M49))&lt;(AE32-SUM(AE33:AE41)),SUMIF($B$35:$B$49,B73,M35:M49),(AE32-SUM(AE33:AE41)))</f>
        <v>0</v>
      </c>
      <c r="AF42" s="29" t="s">
        <v>248</v>
      </c>
      <c r="AG42" s="29">
        <f>MAX(0,$AG$32-SUM($M$35:M43))</f>
        <v>10</v>
      </c>
      <c r="AI42" s="29">
        <f ca="1">IF($M$29+$M$50+$AB$29+AI40+AI39+AI38+AI41+AI34+AI35+AI36+AI37&gt;=10,0,MIN(10-$M$29-$M$50-$AB$29-AI40-AI39-AI38-AI41,SUMIF($O$35:$R$42,I72,$AB$35:$AB$42)))</f>
        <v>0</v>
      </c>
      <c r="AJ42" s="29" t="s">
        <v>75</v>
      </c>
    </row>
    <row r="43" spans="1:37" ht="20.25" customHeight="1" thickBot="1" x14ac:dyDescent="0.3">
      <c r="A43" s="60">
        <v>9</v>
      </c>
      <c r="B43" s="46"/>
      <c r="C43" s="126"/>
      <c r="D43" s="126"/>
      <c r="E43" s="126"/>
      <c r="F43" s="126"/>
      <c r="G43" s="49"/>
      <c r="H43" s="237"/>
      <c r="I43" s="237"/>
      <c r="J43" s="237"/>
      <c r="K43" s="237"/>
      <c r="L43" s="48"/>
      <c r="M43" s="55"/>
      <c r="N43" s="127" t="s">
        <v>49</v>
      </c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52">
        <f>SUM(AA35:AA42)</f>
        <v>0</v>
      </c>
      <c r="AB43" s="53">
        <f>SUM(AB35:AB42)</f>
        <v>0</v>
      </c>
      <c r="AD43" s="29" t="s">
        <v>77</v>
      </c>
      <c r="AE43" s="29">
        <f>IF((SUMIF($B$35:$B$49,B103,$M$35:$M$49))&lt;(AE32-SUM(AE33:AE42)),SUMIF($B$35:$B$49,B103,$M$35:$M$49),(AE32-SUM(AE33:AE42)))</f>
        <v>0</v>
      </c>
      <c r="AF43" s="29" t="s">
        <v>249</v>
      </c>
      <c r="AG43" s="29">
        <f>MAX(0,$AG$32-SUM($M$35:M44))</f>
        <v>10</v>
      </c>
      <c r="AI43" s="29">
        <f ca="1">IF($M$29+$M$50+$AB$29+AI41+AI40+AI39+AI42+AI34+AI35+AI36+AI37+AI38&gt;=10,0,MIN(10-$M$29-$M$50-$AB$29-AI41-AI40-AI39-AI42,SUMIF($O$35:$R$42,I73,$AB$35:$AB$42)))</f>
        <v>0</v>
      </c>
      <c r="AJ43" s="29" t="s">
        <v>76</v>
      </c>
    </row>
    <row r="44" spans="1:37" ht="20.25" customHeight="1" x14ac:dyDescent="0.25">
      <c r="A44" s="60">
        <v>10</v>
      </c>
      <c r="B44" s="46"/>
      <c r="C44" s="126"/>
      <c r="D44" s="126"/>
      <c r="E44" s="126"/>
      <c r="F44" s="126"/>
      <c r="G44" s="49"/>
      <c r="H44" s="237"/>
      <c r="I44" s="237"/>
      <c r="J44" s="237"/>
      <c r="K44" s="237"/>
      <c r="L44" s="48"/>
      <c r="M44" s="74"/>
      <c r="N44" s="129" t="s">
        <v>191</v>
      </c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1"/>
      <c r="AD44" s="29" t="s">
        <v>78</v>
      </c>
      <c r="AF44" s="29" t="s">
        <v>250</v>
      </c>
      <c r="AG44" s="29">
        <f>MAX(0,$AG$32-SUM($M$35:M45))</f>
        <v>10</v>
      </c>
    </row>
    <row r="45" spans="1:37" ht="20.25" customHeight="1" x14ac:dyDescent="0.25">
      <c r="A45" s="60">
        <v>11</v>
      </c>
      <c r="B45" s="46"/>
      <c r="C45" s="126"/>
      <c r="D45" s="126"/>
      <c r="E45" s="126"/>
      <c r="F45" s="126"/>
      <c r="G45" s="49"/>
      <c r="H45" s="237"/>
      <c r="I45" s="237"/>
      <c r="J45" s="237"/>
      <c r="K45" s="237"/>
      <c r="L45" s="48"/>
      <c r="M45" s="55"/>
      <c r="N45" s="60">
        <v>1</v>
      </c>
      <c r="O45" s="237"/>
      <c r="P45" s="237"/>
      <c r="Q45" s="237"/>
      <c r="R45" s="237"/>
      <c r="S45" s="132"/>
      <c r="T45" s="133"/>
      <c r="U45" s="133"/>
      <c r="V45" s="134"/>
      <c r="W45" s="49"/>
      <c r="X45" s="126"/>
      <c r="Y45" s="126"/>
      <c r="Z45" s="126"/>
      <c r="AA45" s="48"/>
      <c r="AB45" s="74"/>
      <c r="AD45" s="29" t="s">
        <v>79</v>
      </c>
      <c r="AF45" s="29" t="s">
        <v>251</v>
      </c>
      <c r="AG45" s="29">
        <f>MAX(0,$AG$32-SUM($M$35:M46))</f>
        <v>10</v>
      </c>
    </row>
    <row r="46" spans="1:37" ht="20.25" customHeight="1" x14ac:dyDescent="0.25">
      <c r="A46" s="60">
        <v>12</v>
      </c>
      <c r="B46" s="46"/>
      <c r="C46" s="126"/>
      <c r="D46" s="126"/>
      <c r="E46" s="126"/>
      <c r="F46" s="126"/>
      <c r="G46" s="49"/>
      <c r="H46" s="237"/>
      <c r="I46" s="237"/>
      <c r="J46" s="237"/>
      <c r="K46" s="237"/>
      <c r="L46" s="48"/>
      <c r="M46" s="55"/>
      <c r="N46" s="60">
        <v>2</v>
      </c>
      <c r="O46" s="237"/>
      <c r="P46" s="237"/>
      <c r="Q46" s="237"/>
      <c r="R46" s="237"/>
      <c r="S46" s="132"/>
      <c r="T46" s="133"/>
      <c r="U46" s="133"/>
      <c r="V46" s="134"/>
      <c r="W46" s="49"/>
      <c r="X46" s="126"/>
      <c r="Y46" s="126"/>
      <c r="Z46" s="126"/>
      <c r="AA46" s="48"/>
      <c r="AB46" s="74"/>
      <c r="AD46" s="29" t="s">
        <v>80</v>
      </c>
      <c r="AF46" s="29" t="s">
        <v>252</v>
      </c>
      <c r="AG46" s="29">
        <f>MAX(0,$AG$32-SUM($M$35:M47))</f>
        <v>10</v>
      </c>
    </row>
    <row r="47" spans="1:37" ht="20.25" customHeight="1" x14ac:dyDescent="0.25">
      <c r="A47" s="60">
        <v>13</v>
      </c>
      <c r="B47" s="46"/>
      <c r="C47" s="126"/>
      <c r="D47" s="126"/>
      <c r="E47" s="126"/>
      <c r="F47" s="126"/>
      <c r="G47" s="49"/>
      <c r="H47" s="237"/>
      <c r="I47" s="237"/>
      <c r="J47" s="237"/>
      <c r="K47" s="237"/>
      <c r="L47" s="48"/>
      <c r="M47" s="74"/>
      <c r="N47" s="60">
        <v>3</v>
      </c>
      <c r="O47" s="237"/>
      <c r="P47" s="237"/>
      <c r="Q47" s="237"/>
      <c r="R47" s="237"/>
      <c r="S47" s="132"/>
      <c r="T47" s="133"/>
      <c r="U47" s="133"/>
      <c r="V47" s="134"/>
      <c r="W47" s="49"/>
      <c r="X47" s="126"/>
      <c r="Y47" s="126"/>
      <c r="Z47" s="126"/>
      <c r="AA47" s="48"/>
      <c r="AB47" s="74"/>
      <c r="AD47" s="29" t="s">
        <v>81</v>
      </c>
      <c r="AF47" s="29" t="s">
        <v>253</v>
      </c>
      <c r="AG47" s="29">
        <f>MAX(0,$AG$32-SUM($M$35:M48))</f>
        <v>10</v>
      </c>
    </row>
    <row r="48" spans="1:37" ht="20.25" customHeight="1" x14ac:dyDescent="0.25">
      <c r="A48" s="60">
        <v>14</v>
      </c>
      <c r="B48" s="46"/>
      <c r="C48" s="126"/>
      <c r="D48" s="126"/>
      <c r="E48" s="126"/>
      <c r="F48" s="126"/>
      <c r="G48" s="49"/>
      <c r="H48" s="237"/>
      <c r="I48" s="237"/>
      <c r="J48" s="237"/>
      <c r="K48" s="237"/>
      <c r="L48" s="48"/>
      <c r="M48" s="74"/>
      <c r="N48" s="60">
        <v>4</v>
      </c>
      <c r="O48" s="237"/>
      <c r="P48" s="237"/>
      <c r="Q48" s="237"/>
      <c r="R48" s="237"/>
      <c r="S48" s="132"/>
      <c r="T48" s="133"/>
      <c r="U48" s="133"/>
      <c r="V48" s="134"/>
      <c r="W48" s="49"/>
      <c r="X48" s="126"/>
      <c r="Y48" s="126"/>
      <c r="Z48" s="126"/>
      <c r="AA48" s="48"/>
      <c r="AB48" s="74"/>
      <c r="AD48" s="29" t="s">
        <v>82</v>
      </c>
      <c r="AF48" s="29" t="s">
        <v>254</v>
      </c>
      <c r="AG48" s="29">
        <f>MAX(0,$AG$32-SUM($M$35:M49))</f>
        <v>10</v>
      </c>
    </row>
    <row r="49" spans="1:37" ht="20.25" customHeight="1" x14ac:dyDescent="0.25">
      <c r="A49" s="60">
        <v>15</v>
      </c>
      <c r="B49" s="46"/>
      <c r="C49" s="126"/>
      <c r="D49" s="126"/>
      <c r="E49" s="126"/>
      <c r="F49" s="126"/>
      <c r="G49" s="49"/>
      <c r="H49" s="237"/>
      <c r="I49" s="237"/>
      <c r="J49" s="237"/>
      <c r="K49" s="237"/>
      <c r="L49" s="48"/>
      <c r="M49" s="74"/>
      <c r="N49" s="60">
        <v>5</v>
      </c>
      <c r="O49" s="237"/>
      <c r="P49" s="237"/>
      <c r="Q49" s="237"/>
      <c r="R49" s="237"/>
      <c r="S49" s="132"/>
      <c r="T49" s="133"/>
      <c r="U49" s="133"/>
      <c r="V49" s="134"/>
      <c r="W49" s="49"/>
      <c r="X49" s="126"/>
      <c r="Y49" s="126"/>
      <c r="Z49" s="126"/>
      <c r="AA49" s="48"/>
      <c r="AB49" s="74"/>
    </row>
    <row r="50" spans="1:37" s="39" customFormat="1" ht="26.25" customHeight="1" thickBot="1" x14ac:dyDescent="0.3">
      <c r="A50" s="127" t="s">
        <v>49</v>
      </c>
      <c r="B50" s="128"/>
      <c r="C50" s="128"/>
      <c r="D50" s="128"/>
      <c r="E50" s="128"/>
      <c r="F50" s="128"/>
      <c r="G50" s="128"/>
      <c r="H50" s="128"/>
      <c r="I50" s="128"/>
      <c r="J50" s="128"/>
      <c r="K50" s="128"/>
      <c r="L50" s="24">
        <f>SUM(L35:L49)</f>
        <v>0</v>
      </c>
      <c r="M50" s="25">
        <f>SUM(M35:M49)</f>
        <v>0</v>
      </c>
      <c r="N50" s="127" t="s">
        <v>49</v>
      </c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24">
        <f>SUM(AA45:AA49)</f>
        <v>0</v>
      </c>
      <c r="AB50" s="25">
        <f>SUM(AB45:AB49)</f>
        <v>0</v>
      </c>
    </row>
    <row r="51" spans="1:37" ht="10.5" customHeight="1" thickBot="1" x14ac:dyDescent="0.3">
      <c r="A51" s="33"/>
      <c r="B51" s="161"/>
      <c r="C51" s="161"/>
      <c r="D51" s="54"/>
      <c r="E51" s="54"/>
      <c r="F51" s="54"/>
      <c r="G51" s="54"/>
      <c r="H51" s="54"/>
      <c r="I51" s="54"/>
      <c r="J51" s="54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</row>
    <row r="52" spans="1:37" s="39" customFormat="1" ht="21.75" customHeight="1" thickBot="1" x14ac:dyDescent="0.3">
      <c r="A52" s="182" t="s">
        <v>6</v>
      </c>
      <c r="B52" s="183"/>
      <c r="C52" s="183"/>
      <c r="D52" s="183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183"/>
      <c r="Q52" s="183"/>
      <c r="R52" s="183"/>
      <c r="S52" s="183"/>
      <c r="T52" s="183"/>
      <c r="U52" s="183"/>
      <c r="V52" s="183"/>
      <c r="W52" s="183"/>
      <c r="X52" s="183"/>
      <c r="Y52" s="183"/>
      <c r="Z52" s="183"/>
      <c r="AA52" s="183"/>
      <c r="AB52" s="184"/>
    </row>
    <row r="53" spans="1:37" ht="22.5" customHeight="1" x14ac:dyDescent="0.2">
      <c r="A53" s="129" t="s">
        <v>62</v>
      </c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1"/>
      <c r="N53" s="129" t="s">
        <v>60</v>
      </c>
      <c r="O53" s="130"/>
      <c r="P53" s="130"/>
      <c r="Q53" s="130"/>
      <c r="R53" s="130"/>
      <c r="S53" s="130"/>
      <c r="T53" s="130"/>
      <c r="U53" s="130"/>
      <c r="V53" s="130"/>
      <c r="W53" s="130"/>
      <c r="X53" s="131"/>
      <c r="Y53" s="129" t="s">
        <v>190</v>
      </c>
      <c r="Z53" s="130"/>
      <c r="AA53" s="130"/>
      <c r="AB53" s="131"/>
    </row>
    <row r="54" spans="1:37" ht="19.5" customHeight="1" x14ac:dyDescent="0.2">
      <c r="A54" s="200"/>
      <c r="B54" s="202"/>
      <c r="C54" s="153" t="s">
        <v>52</v>
      </c>
      <c r="D54" s="153"/>
      <c r="E54" s="153"/>
      <c r="F54" s="153"/>
      <c r="G54" s="153" t="s">
        <v>53</v>
      </c>
      <c r="H54" s="153"/>
      <c r="I54" s="153"/>
      <c r="J54" s="153"/>
      <c r="K54" s="153" t="s">
        <v>5</v>
      </c>
      <c r="L54" s="153"/>
      <c r="M54" s="154"/>
      <c r="N54" s="200"/>
      <c r="O54" s="201"/>
      <c r="P54" s="201"/>
      <c r="Q54" s="202"/>
      <c r="R54" s="95" t="s">
        <v>52</v>
      </c>
      <c r="S54" s="96"/>
      <c r="T54" s="97"/>
      <c r="U54" s="95" t="s">
        <v>53</v>
      </c>
      <c r="V54" s="97"/>
      <c r="W54" s="153" t="s">
        <v>5</v>
      </c>
      <c r="X54" s="154"/>
      <c r="Y54" s="213" t="s">
        <v>219</v>
      </c>
      <c r="Z54" s="214"/>
      <c r="AA54" s="166" t="s">
        <v>239</v>
      </c>
      <c r="AB54" s="217"/>
    </row>
    <row r="55" spans="1:37" ht="19.5" customHeight="1" x14ac:dyDescent="0.2">
      <c r="A55" s="203"/>
      <c r="B55" s="205"/>
      <c r="C55" s="153" t="s">
        <v>228</v>
      </c>
      <c r="D55" s="153"/>
      <c r="E55" s="153" t="s">
        <v>227</v>
      </c>
      <c r="F55" s="153"/>
      <c r="G55" s="153" t="s">
        <v>228</v>
      </c>
      <c r="H55" s="153"/>
      <c r="I55" s="153" t="s">
        <v>227</v>
      </c>
      <c r="J55" s="153"/>
      <c r="K55" s="42" t="s">
        <v>228</v>
      </c>
      <c r="L55" s="153" t="s">
        <v>227</v>
      </c>
      <c r="M55" s="154"/>
      <c r="N55" s="203"/>
      <c r="O55" s="204"/>
      <c r="P55" s="204"/>
      <c r="Q55" s="205"/>
      <c r="R55" s="153" t="s">
        <v>228</v>
      </c>
      <c r="S55" s="153"/>
      <c r="T55" s="42" t="s">
        <v>227</v>
      </c>
      <c r="U55" s="42" t="s">
        <v>228</v>
      </c>
      <c r="V55" s="42" t="s">
        <v>227</v>
      </c>
      <c r="W55" s="42" t="s">
        <v>228</v>
      </c>
      <c r="X55" s="43" t="s">
        <v>227</v>
      </c>
      <c r="Y55" s="215"/>
      <c r="Z55" s="216"/>
      <c r="AA55" s="198"/>
      <c r="AB55" s="218"/>
    </row>
    <row r="56" spans="1:37" s="39" customFormat="1" ht="19.5" customHeight="1" x14ac:dyDescent="0.25">
      <c r="A56" s="151" t="s">
        <v>50</v>
      </c>
      <c r="B56" s="152"/>
      <c r="C56" s="189">
        <f>L29</f>
        <v>0</v>
      </c>
      <c r="D56" s="189"/>
      <c r="E56" s="189">
        <f>M29</f>
        <v>0</v>
      </c>
      <c r="F56" s="189"/>
      <c r="G56" s="189">
        <f>AA29</f>
        <v>0</v>
      </c>
      <c r="H56" s="189"/>
      <c r="I56" s="89">
        <f>AB29</f>
        <v>0</v>
      </c>
      <c r="J56" s="91"/>
      <c r="K56" s="47">
        <f>SUM(C56+G56)</f>
        <v>0</v>
      </c>
      <c r="L56" s="189">
        <f>I56+E56</f>
        <v>0</v>
      </c>
      <c r="M56" s="190"/>
      <c r="N56" s="151" t="s">
        <v>50</v>
      </c>
      <c r="O56" s="152"/>
      <c r="P56" s="152"/>
      <c r="Q56" s="152"/>
      <c r="R56" s="189">
        <f>L50</f>
        <v>0</v>
      </c>
      <c r="S56" s="189"/>
      <c r="T56" s="47">
        <f>M50</f>
        <v>0</v>
      </c>
      <c r="U56" s="47">
        <f>AA43</f>
        <v>0</v>
      </c>
      <c r="V56" s="47">
        <f>AB43</f>
        <v>0</v>
      </c>
      <c r="W56" s="47">
        <f>SUM(R56+U56)</f>
        <v>0</v>
      </c>
      <c r="X56" s="55">
        <f>T56+V56</f>
        <v>0</v>
      </c>
      <c r="Y56" s="146">
        <f>AA50+AB50</f>
        <v>0</v>
      </c>
      <c r="Z56" s="144"/>
      <c r="AA56" s="144"/>
      <c r="AB56" s="145"/>
      <c r="AI56" s="39" t="s">
        <v>194</v>
      </c>
      <c r="AJ56" s="39" t="s">
        <v>195</v>
      </c>
    </row>
    <row r="57" spans="1:37" s="39" customFormat="1" ht="19.5" customHeight="1" x14ac:dyDescent="0.25">
      <c r="A57" s="151" t="s">
        <v>54</v>
      </c>
      <c r="B57" s="152"/>
      <c r="C57" s="189">
        <f>IF(C56+E56&lt;=C8,C56+E56,C8)</f>
        <v>0</v>
      </c>
      <c r="D57" s="189"/>
      <c r="E57" s="189"/>
      <c r="F57" s="189"/>
      <c r="G57" s="189">
        <f>MIN(G56+I56,IF(C8-C57-R57&lt;=C8,C8-C57-R57,0))</f>
        <v>0</v>
      </c>
      <c r="H57" s="189"/>
      <c r="I57" s="189"/>
      <c r="J57" s="189"/>
      <c r="K57" s="189">
        <f>SUM(C57:J57)</f>
        <v>0</v>
      </c>
      <c r="L57" s="189"/>
      <c r="M57" s="190"/>
      <c r="N57" s="151" t="s">
        <v>54</v>
      </c>
      <c r="O57" s="152"/>
      <c r="P57" s="152"/>
      <c r="Q57" s="152"/>
      <c r="R57" s="189">
        <f>MIN(R56+T56,IF($C$8-C57&lt;=C8,C8-C57,0))</f>
        <v>0</v>
      </c>
      <c r="S57" s="189"/>
      <c r="T57" s="189"/>
      <c r="U57" s="189">
        <f>MIN(V56+U56,IF(C8-C57-R57-G57&lt;=C8,C8-C57-R57-G57,0))</f>
        <v>0</v>
      </c>
      <c r="V57" s="189"/>
      <c r="W57" s="189">
        <f>SUM(R57:U57)</f>
        <v>0</v>
      </c>
      <c r="X57" s="190"/>
      <c r="Y57" s="146">
        <f>MIN(Y56,IF(C8-C57-R57-G57-U57&lt;=C8,C8-C57-R57-G57-U57,0))</f>
        <v>0</v>
      </c>
      <c r="Z57" s="144"/>
      <c r="AA57" s="144"/>
      <c r="AB57" s="145"/>
      <c r="AD57" s="39" t="s">
        <v>193</v>
      </c>
      <c r="AE57" s="39">
        <f>C8</f>
        <v>12</v>
      </c>
    </row>
    <row r="58" spans="1:37" s="39" customFormat="1" ht="21" customHeight="1" x14ac:dyDescent="0.25">
      <c r="A58" s="151" t="s">
        <v>51</v>
      </c>
      <c r="B58" s="152"/>
      <c r="C58" s="189">
        <f>MIN(10,(IF(C56+E56-(IF(M29&gt;10,10,M29))-C57&lt;=10,(L29+IF(M29&gt;10,10,M29)-C57),10)))</f>
        <v>0</v>
      </c>
      <c r="D58" s="189"/>
      <c r="E58" s="189"/>
      <c r="F58" s="189"/>
      <c r="G58" s="189">
        <f>MIN(10-C58-R58,(MAX(0,(G56+I56-G57-(IF(E74&gt;=10,AB29,IF(AB29&gt;=10-E74,AB29-(10-E74),0)))))))</f>
        <v>0</v>
      </c>
      <c r="H58" s="189"/>
      <c r="I58" s="189"/>
      <c r="J58" s="189"/>
      <c r="K58" s="189">
        <f>SUM(C58:J58)</f>
        <v>0</v>
      </c>
      <c r="L58" s="189"/>
      <c r="M58" s="190"/>
      <c r="N58" s="151" t="s">
        <v>51</v>
      </c>
      <c r="O58" s="152"/>
      <c r="P58" s="152"/>
      <c r="Q58" s="152"/>
      <c r="R58" s="189">
        <f>MIN(10-C58,(IF(R56+T56-R57-(IF(M29&gt;=10,M50,IF(M29+M50&lt;10,0,M29+M50-10)))&gt;10,10-C58,(R56+T56-R57-(IF(M29&gt;=10,M50,(IF(M29+M50&lt;10,0,M29+M50-10))))))))</f>
        <v>0</v>
      </c>
      <c r="S58" s="189"/>
      <c r="T58" s="189"/>
      <c r="U58" s="189">
        <f ca="1">MIN(10-C58-R58-G58,(MAX(0,(V56+U56-U57-(IF(E74+P64&gt;=10,AB43,IF(AB43&gt;=(10-E74),AB43-(10-E74-P64),0)))))))</f>
        <v>0</v>
      </c>
      <c r="V58" s="189"/>
      <c r="W58" s="189">
        <f ca="1">R58+U58</f>
        <v>0</v>
      </c>
      <c r="X58" s="190"/>
      <c r="Y58" s="146">
        <f ca="1">MAX(0,MIN(10-K58-W58,(MAX(0,(Y56-Y57-(IF(M29+M50+AB29+AB43&gt;=10,AB50,IF(AB50&gt;10-M29-M50-AB29-AB43,AB50-(10-M29-M50-AB29-AB43),0))))))))</f>
        <v>0</v>
      </c>
      <c r="Z58" s="144"/>
      <c r="AA58" s="144"/>
      <c r="AB58" s="145"/>
      <c r="AD58" s="39" t="s">
        <v>67</v>
      </c>
      <c r="AE58" s="39">
        <f>C57</f>
        <v>0</v>
      </c>
      <c r="AI58" s="39">
        <f>AE57-C57-R57</f>
        <v>12</v>
      </c>
      <c r="AJ58" s="51">
        <f>AE57-C57-G57-R57-U57</f>
        <v>12</v>
      </c>
      <c r="AK58" s="39" t="s">
        <v>196</v>
      </c>
    </row>
    <row r="59" spans="1:37" ht="9.75" customHeight="1" thickBot="1" x14ac:dyDescent="0.3">
      <c r="A59" s="56"/>
      <c r="B59" s="212"/>
      <c r="C59" s="212"/>
      <c r="D59" s="57"/>
      <c r="E59" s="57"/>
      <c r="F59" s="57"/>
      <c r="G59" s="57"/>
      <c r="H59" s="57"/>
      <c r="I59" s="57"/>
      <c r="J59" s="57"/>
      <c r="K59" s="58"/>
      <c r="L59" s="58"/>
      <c r="M59" s="59"/>
      <c r="N59" s="56"/>
      <c r="O59" s="58"/>
      <c r="P59" s="58"/>
      <c r="Q59" s="58"/>
      <c r="R59" s="58"/>
      <c r="S59" s="58"/>
      <c r="T59" s="58"/>
      <c r="U59" s="58"/>
      <c r="V59" s="58"/>
      <c r="W59" s="58"/>
      <c r="X59" s="59"/>
      <c r="Y59" s="56"/>
      <c r="Z59" s="58"/>
      <c r="AA59" s="58"/>
      <c r="AB59" s="59"/>
      <c r="AJ59" s="27"/>
      <c r="AK59" s="39" t="s">
        <v>197</v>
      </c>
    </row>
    <row r="60" spans="1:37" s="39" customFormat="1" ht="21.75" customHeight="1" thickBot="1" x14ac:dyDescent="0.3">
      <c r="A60" s="182" t="s">
        <v>57</v>
      </c>
      <c r="B60" s="183"/>
      <c r="C60" s="183"/>
      <c r="D60" s="183"/>
      <c r="E60" s="183"/>
      <c r="F60" s="183"/>
      <c r="G60" s="183"/>
      <c r="H60" s="183"/>
      <c r="I60" s="183"/>
      <c r="J60" s="183"/>
      <c r="K60" s="183"/>
      <c r="L60" s="183"/>
      <c r="M60" s="183"/>
      <c r="N60" s="183"/>
      <c r="O60" s="183"/>
      <c r="P60" s="183"/>
      <c r="Q60" s="183"/>
      <c r="R60" s="183"/>
      <c r="S60" s="183"/>
      <c r="T60" s="183"/>
      <c r="U60" s="183"/>
      <c r="V60" s="183"/>
      <c r="W60" s="183"/>
      <c r="X60" s="183"/>
      <c r="Y60" s="183"/>
      <c r="Z60" s="183"/>
      <c r="AA60" s="183"/>
      <c r="AB60" s="184"/>
      <c r="AD60" s="39" t="s">
        <v>65</v>
      </c>
      <c r="AE60" s="39">
        <f>IF(SUMIF($B$35:$B$49,B65,L35:L49)+AE34&lt;(AE57-AE58),SUMIF($B$35:$B$49,B65,L35:L49)+AE34,(AE57-AE58))</f>
        <v>0</v>
      </c>
      <c r="AI60" s="39">
        <f>IF(U57&gt;0,MIN(10,C8-C57-R57-G57),0)</f>
        <v>0</v>
      </c>
      <c r="AJ60" s="51">
        <f ca="1">MAX(0,MIN(AJ58,AJ58-SUMIF(O45:R49,T64,AA45:AA49)))</f>
        <v>12</v>
      </c>
      <c r="AK60" s="39" t="s">
        <v>198</v>
      </c>
    </row>
    <row r="61" spans="1:37" s="39" customFormat="1" ht="21.75" customHeight="1" x14ac:dyDescent="0.2">
      <c r="A61" s="129" t="s">
        <v>3</v>
      </c>
      <c r="B61" s="130"/>
      <c r="C61" s="130"/>
      <c r="D61" s="130"/>
      <c r="E61" s="130"/>
      <c r="F61" s="130"/>
      <c r="G61" s="131"/>
      <c r="H61" s="129" t="s">
        <v>4</v>
      </c>
      <c r="I61" s="130"/>
      <c r="J61" s="130"/>
      <c r="K61" s="130"/>
      <c r="L61" s="130"/>
      <c r="M61" s="130"/>
      <c r="N61" s="130"/>
      <c r="O61" s="130"/>
      <c r="P61" s="130"/>
      <c r="Q61" s="130"/>
      <c r="R61" s="131"/>
      <c r="S61" s="129" t="s">
        <v>190</v>
      </c>
      <c r="T61" s="206"/>
      <c r="U61" s="206"/>
      <c r="V61" s="130"/>
      <c r="W61" s="130"/>
      <c r="X61" s="130"/>
      <c r="Y61" s="130"/>
      <c r="Z61" s="130"/>
      <c r="AA61" s="130"/>
      <c r="AB61" s="131"/>
      <c r="AD61" s="39" t="s">
        <v>66</v>
      </c>
      <c r="AE61" s="39">
        <f>IF(SUMIF($B$35:$B$49,B66,L35:L49)+AE36&lt;(AE57-AE58-AE60),SUMIF($B$35:$B$49,B66,L35:L49)+AE36,(AE57-AE58-AE60))</f>
        <v>0</v>
      </c>
      <c r="AI61" s="39">
        <f ca="1">AI60-MIN(AI60,(SUMIF($O$35:R42,I65,$AA$35:AA42)+AI35))</f>
        <v>0</v>
      </c>
      <c r="AJ61" s="27">
        <f ca="1">MAX(0,MIN(AJ60,AJ60-SUMIF(O46:R50,V65,AA46:AA50)))</f>
        <v>12</v>
      </c>
      <c r="AK61" s="39" t="s">
        <v>199</v>
      </c>
    </row>
    <row r="62" spans="1:37" ht="21" customHeight="1" x14ac:dyDescent="0.2">
      <c r="A62" s="170" t="s">
        <v>12</v>
      </c>
      <c r="B62" s="196" t="s">
        <v>48</v>
      </c>
      <c r="C62" s="197"/>
      <c r="D62" s="176" t="s">
        <v>256</v>
      </c>
      <c r="E62" s="176"/>
      <c r="F62" s="166" t="s">
        <v>58</v>
      </c>
      <c r="G62" s="167"/>
      <c r="H62" s="170" t="s">
        <v>12</v>
      </c>
      <c r="I62" s="196" t="s">
        <v>48</v>
      </c>
      <c r="J62" s="197"/>
      <c r="K62" s="197"/>
      <c r="L62" s="197"/>
      <c r="M62" s="197"/>
      <c r="N62" s="197"/>
      <c r="O62" s="176" t="s">
        <v>256</v>
      </c>
      <c r="P62" s="176"/>
      <c r="Q62" s="176" t="s">
        <v>58</v>
      </c>
      <c r="R62" s="154"/>
      <c r="S62" s="185" t="s">
        <v>12</v>
      </c>
      <c r="T62" s="196" t="s">
        <v>48</v>
      </c>
      <c r="U62" s="197"/>
      <c r="V62" s="197"/>
      <c r="W62" s="197"/>
      <c r="X62" s="214"/>
      <c r="Y62" s="176" t="s">
        <v>226</v>
      </c>
      <c r="Z62" s="176" t="s">
        <v>58</v>
      </c>
      <c r="AA62" s="153"/>
      <c r="AB62" s="154"/>
      <c r="AD62" s="29" t="s">
        <v>64</v>
      </c>
      <c r="AE62" s="29">
        <f>IF(SUMIF($B$35:$B$49,B67,L35:L49)+AE37&lt;(AE57-AE58-AE60-AE61),SUMIF($B$35:$B$49,B67,L35:L49)+AE37,(AE57-AE58-AE60-AE61))</f>
        <v>0</v>
      </c>
      <c r="AI62" s="39">
        <f ca="1">AI61-MIN(AI61,(SUMIF(O35:R42,I66,AA35:AA42)+AI36))</f>
        <v>0</v>
      </c>
      <c r="AJ62" s="27">
        <f ca="1">MAX(0,(MIN(AJ61,AJ61-SUMIF(O47:R51,V66,AA47:AA51))))</f>
        <v>12</v>
      </c>
      <c r="AK62" s="39" t="s">
        <v>200</v>
      </c>
    </row>
    <row r="63" spans="1:37" ht="19.5" customHeight="1" x14ac:dyDescent="0.2">
      <c r="A63" s="171"/>
      <c r="B63" s="198"/>
      <c r="C63" s="199"/>
      <c r="D63" s="61" t="s">
        <v>228</v>
      </c>
      <c r="E63" s="61" t="s">
        <v>227</v>
      </c>
      <c r="F63" s="168"/>
      <c r="G63" s="169"/>
      <c r="H63" s="171"/>
      <c r="I63" s="198"/>
      <c r="J63" s="199"/>
      <c r="K63" s="199"/>
      <c r="L63" s="199"/>
      <c r="M63" s="199"/>
      <c r="N63" s="199"/>
      <c r="O63" s="61" t="s">
        <v>228</v>
      </c>
      <c r="P63" s="61" t="s">
        <v>227</v>
      </c>
      <c r="Q63" s="153"/>
      <c r="R63" s="154"/>
      <c r="S63" s="186"/>
      <c r="T63" s="198"/>
      <c r="U63" s="199"/>
      <c r="V63" s="199"/>
      <c r="W63" s="199"/>
      <c r="X63" s="216"/>
      <c r="Y63" s="153"/>
      <c r="Z63" s="153"/>
      <c r="AA63" s="153"/>
      <c r="AB63" s="154"/>
      <c r="AD63" s="29" t="s">
        <v>83</v>
      </c>
      <c r="AE63" s="29">
        <f>IF(SUMIF($B$35:$B$49,B68,L35:L49)+AE38&lt;(AE57-AE58-AE60-AE61-AE62),SUMIF($B$35:$B$49,B68,L35:L49)+AE38,(AE57-AE58-AE60-AE61-AE62))</f>
        <v>0</v>
      </c>
      <c r="AI63" s="39">
        <f ca="1">AI62-MIN(AI62,(SUMIF(O35:R42,I67,AA35:AA42)+AI37))</f>
        <v>0</v>
      </c>
      <c r="AJ63" s="62"/>
      <c r="AK63" s="51"/>
    </row>
    <row r="64" spans="1:37" ht="20.25" customHeight="1" x14ac:dyDescent="0.25">
      <c r="A64" s="60">
        <v>1</v>
      </c>
      <c r="B64" s="207"/>
      <c r="C64" s="209"/>
      <c r="D64" s="47">
        <f>C56</f>
        <v>0</v>
      </c>
      <c r="E64" s="47">
        <f>MIN(10,E56)</f>
        <v>0</v>
      </c>
      <c r="F64" s="63">
        <f>MIN(20,(IF(C56+E56-(IF(OR(M29&gt;10,M29)&gt;10,10,M29))-C57&lt;=20,(L29+IF(M29&gt;10,10,M29)-C57),20)))</f>
        <v>0</v>
      </c>
      <c r="G64" s="23">
        <f>C58</f>
        <v>0</v>
      </c>
      <c r="H64" s="60">
        <v>1</v>
      </c>
      <c r="I64" s="207"/>
      <c r="J64" s="208"/>
      <c r="K64" s="208"/>
      <c r="L64" s="208"/>
      <c r="M64" s="208"/>
      <c r="N64" s="209"/>
      <c r="O64" s="47">
        <f ca="1">SUMIF(O14:R28,I64,AA14:AA28)</f>
        <v>0</v>
      </c>
      <c r="P64" s="47">
        <f ca="1">MIN(10-E74,SUMIF(O14:R28,I64,AB14:AB28))</f>
        <v>0</v>
      </c>
      <c r="Q64" s="22">
        <f ca="1">O64+P64</f>
        <v>0</v>
      </c>
      <c r="R64" s="23">
        <f ca="1">IF($F$74&gt;=10,0,MAX(0,MIN(10-$F$74,Q64-AI58)))</f>
        <v>0</v>
      </c>
      <c r="S64" s="60">
        <v>1</v>
      </c>
      <c r="T64" s="132"/>
      <c r="U64" s="133"/>
      <c r="V64" s="133"/>
      <c r="W64" s="133"/>
      <c r="X64" s="134"/>
      <c r="Y64" s="48">
        <f ca="1">SUMIF($O$45:$R$49,T64,$AA$45:$AA$49)+SUMIF($O$45:$R$49,T64,$AB$45:$AB$49)</f>
        <v>0</v>
      </c>
      <c r="Z64" s="63">
        <f ca="1">IF(SUMIF($O$45:$R$49,T64,$AA$45:$AA$49)-AJ58&gt;=10,10,MAX(0,SUMIF($O$45:$R$49,T64,$AA$45:$AA$49)-AJ58))</f>
        <v>0</v>
      </c>
      <c r="AA64" s="223">
        <f ca="1">IF($F$74+$Q$74&gt;=10,0,MAX(0,MIN(10-$F$74-$Q$74,Z64)))</f>
        <v>0</v>
      </c>
      <c r="AB64" s="239"/>
      <c r="AD64" s="29" t="s">
        <v>84</v>
      </c>
      <c r="AE64" s="29">
        <f>IF(SUMIF($B$35:$B$49,B69,L35:L49)+AE39&lt;AE57-SUM(AE58:AE63),SUMIF($B$35:$B$49,B69,L35:L49)+AE39,AE57-SUM(AE58:AE63))</f>
        <v>0</v>
      </c>
      <c r="AI64" s="39">
        <f ca="1">AI63-MIN(AI63,(SUMIF(O35:R42,I67,AA35:AA42)+AI38))</f>
        <v>0</v>
      </c>
      <c r="AJ64" s="62"/>
      <c r="AK64" s="51"/>
    </row>
    <row r="65" spans="1:37" ht="20.25" customHeight="1" x14ac:dyDescent="0.25">
      <c r="A65" s="60">
        <v>2</v>
      </c>
      <c r="B65" s="132"/>
      <c r="C65" s="134"/>
      <c r="D65" s="47">
        <f>SUMIF($B$35:$B$49,B65,$L$35:$L$49)</f>
        <v>0</v>
      </c>
      <c r="E65" s="47">
        <f>MAX(0,MIN(10-E64,IF((SUM(D64:D65)-$C$8)&gt;=20,0,IF(SUMIF($B$35:$B$49,B65,$M$35:$M$49)&gt;=20-(SUM(D64:D65)+E64-$C$8),20-(SUM(D64:D65)+E64-$C$8),(SUMIF($B$35:$B$49,B65,$M$35:$M$49))))))</f>
        <v>0</v>
      </c>
      <c r="F65" s="63">
        <f>D65+E65</f>
        <v>0</v>
      </c>
      <c r="G65" s="23">
        <f>IF(G64&gt;=10,0,IF(F65&gt;=AE60,MIN(10-G64,(F65-AE60)),MIN(10-G64,F65)))</f>
        <v>0</v>
      </c>
      <c r="H65" s="60">
        <v>2</v>
      </c>
      <c r="I65" s="132"/>
      <c r="J65" s="133"/>
      <c r="K65" s="133"/>
      <c r="L65" s="133"/>
      <c r="M65" s="133"/>
      <c r="N65" s="134"/>
      <c r="O65" s="47">
        <f ca="1">SUMIF($O$35:$R$42,I65,$AA$35:$AA$42)</f>
        <v>0</v>
      </c>
      <c r="P65" s="47">
        <f ca="1">MAX(0,MIN(10-$E$74-P64,IF((SUM(O64:O65)-$C$8)&gt;=20,0,IF(SUMIF($O$35:$R$42,I65,$AB$35:$AB$42)&gt;=20-(SUM(O64:O65)+P64-$C$8),20-(SUM(O64:O65)+P64-$C$8),(SUMIF($O$35:$R$42,I65,$AB$35:$AB$42))))))</f>
        <v>0</v>
      </c>
      <c r="Q65" s="22">
        <f ca="1">O65+P65</f>
        <v>0</v>
      </c>
      <c r="R65" s="23">
        <f ca="1">IF($F$74&gt;=10,0,MAX(0,MIN(10-$F$74-R64,Q65-AI60)))</f>
        <v>0</v>
      </c>
      <c r="S65" s="60">
        <v>2</v>
      </c>
      <c r="T65" s="219"/>
      <c r="U65" s="220"/>
      <c r="V65" s="220"/>
      <c r="W65" s="220"/>
      <c r="X65" s="221"/>
      <c r="Y65" s="48">
        <f t="shared" ref="Y65:Y73" ca="1" si="0">SUMIF($O$45:$R$49,T65,$AA$45:$AA$49)+SUMIF($O$45:$R$49,T65,$AB$45:$AB$49)</f>
        <v>0</v>
      </c>
      <c r="Z65" s="63">
        <f t="shared" ref="Z65:Z73" ca="1" si="1">IF(SUMIF($O$45:$R$49,T65,$AA$45:$AA$49)-AJ59&gt;=10,10,MAX(0,SUMIF($O$45:$R$49,T65,$AA$45:$AA$49)-AJ59))</f>
        <v>0</v>
      </c>
      <c r="AA65" s="223">
        <f ca="1">IF($F$74+$Q$74&gt;=10,0,MAX(0,MIN(10-$F$74-$Q$74-AA64,Z65)))</f>
        <v>0</v>
      </c>
      <c r="AB65" s="239"/>
      <c r="AD65" s="29" t="s">
        <v>85</v>
      </c>
      <c r="AE65" s="29">
        <f>IF(SUMIF($B$35:$B$49,B70,L35:L49)+AE40&lt;AE57-SUM(AE58:AE64),SUMIF($B$35:$B$49,B70,L35:L49)+AE40,AE57-SUM(AE58:AE64))</f>
        <v>0</v>
      </c>
      <c r="AJ65" s="66"/>
      <c r="AK65" s="51"/>
    </row>
    <row r="66" spans="1:37" ht="20.25" customHeight="1" x14ac:dyDescent="0.25">
      <c r="A66" s="60">
        <v>3</v>
      </c>
      <c r="B66" s="132"/>
      <c r="C66" s="134"/>
      <c r="D66" s="47">
        <f>SUMIF($B$35:$B$49,B66,$L$35:$L$49)</f>
        <v>0</v>
      </c>
      <c r="E66" s="47">
        <f>MAX(0,MIN(10-SUM($E$64:E65),IF((SUM(D64:D66)-$C$8)&gt;=20,0,(IF(SUMIF($B$35:$B$49,B66,$M$35:$M$49)&gt;=20-(SUM(D64:D66)+SUM(E64:E65)-$C$8),20-(SUM(D64:D66)+SUM(E64:E65)-$C$8),(SUMIF($B$35:$B$49,B66,$M$35:$M$49)))))))</f>
        <v>0</v>
      </c>
      <c r="F66" s="63">
        <f>D66+E66</f>
        <v>0</v>
      </c>
      <c r="G66" s="23">
        <f>IF(G64+G65&gt;=10,0,IF(F66&gt;=AE61,MIN((10-G64-G65),(F66-AE61)),MIN(10-G64-G65-F66)))</f>
        <v>0</v>
      </c>
      <c r="H66" s="60">
        <v>3</v>
      </c>
      <c r="I66" s="132"/>
      <c r="J66" s="133"/>
      <c r="K66" s="133"/>
      <c r="L66" s="133"/>
      <c r="M66" s="133"/>
      <c r="N66" s="134"/>
      <c r="O66" s="47">
        <f t="shared" ref="O66:O73" ca="1" si="2">SUMIF($O$35:$R$42,I66,$AA$35:$AA$42)</f>
        <v>0</v>
      </c>
      <c r="P66" s="47">
        <f ca="1">MAX(0,MIN(10-$E$74-SUM($P$64:P65),IF((SUM($O$64:O66)-$C$8)&gt;=20,0,IF(SUMIF($O$35:$R$42,I66,$AB$35:$AB$42)&gt;=20-(SUM($O$64:O66)+SUM($P$64:P65)-$C$8),20-(SUM($O$64:O66)+SUM($P$64:P65)-$C$8),(SUMIF($O$35:$R$42,I66,$AB$35:$AB$42))))))</f>
        <v>0</v>
      </c>
      <c r="Q66" s="22">
        <f ca="1">O66+P66</f>
        <v>0</v>
      </c>
      <c r="R66" s="23">
        <f ca="1">IF($F$74&gt;=10,0,MAX(0,MIN(10-$F$74-SUM($R$64:R65),Q66-AI60)))</f>
        <v>0</v>
      </c>
      <c r="S66" s="60">
        <v>3</v>
      </c>
      <c r="T66" s="219"/>
      <c r="U66" s="220"/>
      <c r="V66" s="220"/>
      <c r="W66" s="220"/>
      <c r="X66" s="221"/>
      <c r="Y66" s="48">
        <f ca="1">SUMIF($O$45:$R$49,T66,$AA$45:$AA$49)+SUMIF($O$45:$R$49,T66,$AB$45:$AB$49)</f>
        <v>0</v>
      </c>
      <c r="Z66" s="63">
        <f t="shared" ca="1" si="1"/>
        <v>0</v>
      </c>
      <c r="AA66" s="223">
        <f ca="1">IF($F$74+$Q$74&gt;=10,0,MAX(0,MIN(10-$F$74-$Q$74-SUM($AA$64:AA65),Z66)))</f>
        <v>0</v>
      </c>
      <c r="AB66" s="239"/>
      <c r="AD66" s="29" t="s">
        <v>86</v>
      </c>
      <c r="AE66" s="29">
        <f>IF(SUMIF($B$35:$B$49,B71,L35:L49)+AE41&lt;AE57-SUM(AE58:AE65),SUMIF($B$35:$B$49,B71,L35:L49)+AE41,AE57-SUM(AE58:AE65))</f>
        <v>0</v>
      </c>
      <c r="AJ66" s="66"/>
      <c r="AK66" s="51"/>
    </row>
    <row r="67" spans="1:37" ht="20.25" customHeight="1" x14ac:dyDescent="0.25">
      <c r="A67" s="60">
        <v>4</v>
      </c>
      <c r="B67" s="132"/>
      <c r="C67" s="134"/>
      <c r="D67" s="47">
        <f>SUMIF($B$35:$B$49,B67,$L$35:$L$49)</f>
        <v>0</v>
      </c>
      <c r="E67" s="47">
        <f>MAX(0,MIN(10-SUM($E$64:E66),IF((SUM($D$64:D67)-$C$8)&gt;=20,0,(IF(SUMIF($B$35:$B$49,B67,$M$35:$M$49)&gt;=20-(SUM($D$64:D67)+SUM($E$64:E66)-$C$8),20-(SUM($D$64:D67)+SUM($E$64:E66)-$C$8),(SUMIF($B$35:$B$49,B67,$M$35:$M$49)))))))</f>
        <v>0</v>
      </c>
      <c r="F67" s="63">
        <f>D67+E67</f>
        <v>0</v>
      </c>
      <c r="G67" s="23">
        <f>IF(G64+G65+G66&gt;=10,0,IF(F67&gt;=AE62,MIN(10-G64-G65-G66,(F67-AE62)),MIN(10-G64-G65-G66)-F67))</f>
        <v>0</v>
      </c>
      <c r="H67" s="60">
        <v>4</v>
      </c>
      <c r="I67" s="132"/>
      <c r="J67" s="133"/>
      <c r="K67" s="133"/>
      <c r="L67" s="133"/>
      <c r="M67" s="133"/>
      <c r="N67" s="134"/>
      <c r="O67" s="47">
        <f t="shared" ca="1" si="2"/>
        <v>0</v>
      </c>
      <c r="P67" s="47">
        <f ca="1">MAX(0,MIN(10-$E$74-SUM($P$64:P66),IF((SUM($O$64:O67)-$C$8)&gt;=20,0,IF(SUMIF($O$35:$R$42,I67,$AB$35:$AB$42)&gt;=20-(SUM($O$64:O67)+SUM($P$64:P66)-$C$8),20-(SUM($O$64:O67)+SUM($P$64:P66)-$C$8),(SUMIF($O$35:$R$42,I67,$AB$35:$AB$42))))))</f>
        <v>0</v>
      </c>
      <c r="Q67" s="22">
        <f t="shared" ref="Q67:Q73" ca="1" si="3">O67+P67</f>
        <v>0</v>
      </c>
      <c r="R67" s="23">
        <f ca="1">IF($F$74&gt;=10,0,MAX(0,MIN(10-$F$74-SUM($R$64:R66),Q67-AI61)))</f>
        <v>0</v>
      </c>
      <c r="S67" s="60">
        <v>4</v>
      </c>
      <c r="T67" s="222"/>
      <c r="U67" s="223"/>
      <c r="V67" s="223"/>
      <c r="W67" s="223"/>
      <c r="X67" s="224"/>
      <c r="Y67" s="48">
        <f t="shared" ca="1" si="0"/>
        <v>0</v>
      </c>
      <c r="Z67" s="63">
        <f t="shared" ca="1" si="1"/>
        <v>0</v>
      </c>
      <c r="AA67" s="223">
        <f ca="1">IF($F$74+$Q$74&gt;=10,0,MAX(0,MIN(10-$F$74-$Q$74-SUM($AA$64:AA66),Z67)))</f>
        <v>0</v>
      </c>
      <c r="AB67" s="239"/>
      <c r="AD67" s="29" t="s">
        <v>87</v>
      </c>
      <c r="AE67" s="29">
        <f>IF(SUMIF($B$35:$B$49,B72,L35:L49)+AE42&lt;AE57-SUM(AE58:AE66),SUMIF($B$35:$B$49,B72,L35:L49)+AE42,AE57-SUM(AE58:AE66))</f>
        <v>0</v>
      </c>
      <c r="AJ67" s="66"/>
    </row>
    <row r="68" spans="1:37" ht="20.25" customHeight="1" x14ac:dyDescent="0.25">
      <c r="A68" s="60">
        <v>5</v>
      </c>
      <c r="B68" s="89"/>
      <c r="C68" s="91"/>
      <c r="D68" s="47">
        <f t="shared" ref="D68:D73" si="4">SUMIF($B$35:$B$49,B68,$L$35:$L$49)</f>
        <v>0</v>
      </c>
      <c r="E68" s="47">
        <f>MAX(0,MIN(10-SUM($E$64:E67),IF((SUM($D$64:D68)-$C$8)&gt;=20,0,(IF(SUMIF($B$35:$B$49,B68,$M$35:$M$49)&gt;=20-(SUM($D$64:D68)+SUM($E$64:E67)-$C$8),20-(SUM($D$64:D68)+SUM($E$64:E67)-$C$8),(SUMIF($B$35:$B$49,B68,$M$35:$M$49)))))))</f>
        <v>0</v>
      </c>
      <c r="F68" s="63">
        <f>D68+E68</f>
        <v>0</v>
      </c>
      <c r="G68" s="23">
        <f>IF(G64+G65+G66+G67&gt;=10,0,IF(F68&gt;=AE63,(F68-AE63),F68))</f>
        <v>0</v>
      </c>
      <c r="H68" s="60">
        <v>5</v>
      </c>
      <c r="I68" s="132"/>
      <c r="J68" s="133"/>
      <c r="K68" s="133"/>
      <c r="L68" s="133"/>
      <c r="M68" s="133"/>
      <c r="N68" s="134"/>
      <c r="O68" s="47">
        <f t="shared" ca="1" si="2"/>
        <v>0</v>
      </c>
      <c r="P68" s="47">
        <f ca="1">MAX(0,MIN(10-$E$74-SUM($P$64:P67),IF((SUM($O$64:O68)-$C$8)&gt;=20,0,IF(SUMIF($O$35:$R$42,I68,$AB$35:$AB$42)&gt;=20-(SUM($O$64:O68)+SUM($P$64:P67)-$C$8),20-(SUM($O$64:O68)+SUM($P$64:P67)-$C$8),(SUMIF($O$35:$R$42,I68,$AB$35:$AB$42))))))</f>
        <v>0</v>
      </c>
      <c r="Q68" s="22">
        <f t="shared" ca="1" si="3"/>
        <v>0</v>
      </c>
      <c r="R68" s="23">
        <f ca="1">IF($F$74&gt;=10,0,MAX(0,MIN(10-$F$74-SUM($R$64:R67),Q68-AI62)))</f>
        <v>0</v>
      </c>
      <c r="S68" s="60">
        <v>5</v>
      </c>
      <c r="T68" s="222"/>
      <c r="U68" s="223"/>
      <c r="V68" s="223"/>
      <c r="W68" s="223"/>
      <c r="X68" s="224"/>
      <c r="Y68" s="48">
        <f t="shared" ca="1" si="0"/>
        <v>0</v>
      </c>
      <c r="Z68" s="63">
        <f t="shared" ca="1" si="1"/>
        <v>0</v>
      </c>
      <c r="AA68" s="223">
        <f ca="1">IF($F$74+$Q$74&gt;=10,0,MAX(0,MIN(10-$F$74-$Q$74-SUM($AA$64:AA67),Z68)))</f>
        <v>0</v>
      </c>
      <c r="AB68" s="239"/>
      <c r="AD68" s="29" t="s">
        <v>88</v>
      </c>
      <c r="AE68" s="29">
        <f>IF(SUMIF($B$35:$B$49,B73,L35:L49)+AE43&lt;AE57-SUM(AE58:AE67),SUMIF($B$35:$B$49,B73,L35:L49)+AE43,AE57-SUM(AE58:AE67))</f>
        <v>0</v>
      </c>
      <c r="AJ68" s="66"/>
    </row>
    <row r="69" spans="1:37" ht="20.25" customHeight="1" x14ac:dyDescent="0.25">
      <c r="A69" s="60">
        <v>6</v>
      </c>
      <c r="B69" s="89"/>
      <c r="C69" s="91"/>
      <c r="D69" s="47">
        <f t="shared" si="4"/>
        <v>0</v>
      </c>
      <c r="E69" s="47">
        <f>MAX(0,MIN(10-SUM($E$64:E68),IF((SUM($D$64:D69)-$C$8)&gt;=20,0,(IF(SUMIF($B$35:$B$49,B69,$M$35:$M$49)&gt;=20-(SUM($D$64:D69)+SUM($E$64:E68)-$C$8),20-(SUM($D$64:D69)+SUM($E$64:E68)-$C$8),(SUMIF($B$35:$B$49,B69,$M$35:$M$49)))))))</f>
        <v>0</v>
      </c>
      <c r="F69" s="63">
        <f t="shared" ref="F69:F73" si="5">SUMIF($B$35:$B$49,B69,$L$35:$L$49)+AE38</f>
        <v>0</v>
      </c>
      <c r="G69" s="23">
        <f>IF(G64+G65+G66+G67+G68&gt;=10,0,IF(F69&gt;=AE64,(F69-AE64),F69))</f>
        <v>0</v>
      </c>
      <c r="H69" s="60">
        <v>6</v>
      </c>
      <c r="I69" s="132"/>
      <c r="J69" s="133"/>
      <c r="K69" s="133"/>
      <c r="L69" s="133"/>
      <c r="M69" s="133"/>
      <c r="N69" s="134"/>
      <c r="O69" s="47">
        <f t="shared" ca="1" si="2"/>
        <v>0</v>
      </c>
      <c r="P69" s="47">
        <f ca="1">MAX(0,MIN(10-$E$74-SUM($P$64:P68),IF((SUM($O$64:O69)-$C$8)&gt;=20,0,IF(SUMIF($O$35:$R$42,I69,$AB$35:$AB$42)&gt;=20-(SUM($O$64:O69)+SUM($P$64:P68)-$C$8),20-(SUM($O$64:O69)+SUM($P$64:P68)-$C$8),(SUMIF($O$35:$R$42,I69,$AB$35:$AB$42))))))</f>
        <v>0</v>
      </c>
      <c r="Q69" s="22">
        <f t="shared" ca="1" si="3"/>
        <v>0</v>
      </c>
      <c r="R69" s="23">
        <f ca="1">IF($F$74&gt;=10,0,MAX(0,MIN(10-$F$74-SUM($R$64:R68),Q69-AI63)))</f>
        <v>0</v>
      </c>
      <c r="S69" s="60">
        <v>6</v>
      </c>
      <c r="T69" s="222"/>
      <c r="U69" s="223"/>
      <c r="V69" s="223"/>
      <c r="W69" s="223"/>
      <c r="X69" s="224"/>
      <c r="Y69" s="48">
        <f t="shared" ca="1" si="0"/>
        <v>0</v>
      </c>
      <c r="Z69" s="63">
        <f t="shared" ca="1" si="1"/>
        <v>0</v>
      </c>
      <c r="AA69" s="223">
        <f ca="1">IF($F$74+$Q$74&gt;=10,0,MAX(0,MIN(10-$F$74-$Q$74-SUM($AA$64:AA68),Z69)))</f>
        <v>0</v>
      </c>
      <c r="AB69" s="239"/>
      <c r="AJ69" s="66"/>
    </row>
    <row r="70" spans="1:37" ht="20.25" customHeight="1" x14ac:dyDescent="0.25">
      <c r="A70" s="60">
        <v>7</v>
      </c>
      <c r="B70" s="89"/>
      <c r="C70" s="91"/>
      <c r="D70" s="47">
        <f t="shared" si="4"/>
        <v>0</v>
      </c>
      <c r="E70" s="47">
        <f>MAX(0,MIN(10-SUM($E$64:E69),IF((SUM($D$64:D70)-$C$8)&gt;=20,0,(IF(SUMIF($B$35:$B$49,B70,$M$35:$M$49)&gt;=20-(SUM($D$64:D70)+SUM($E$64:E69)-$C$8),20-(SUM($D$64:D70)+SUM($E$64:E69)-$C$8),(SUMIF($B$35:$B$49,B70,$M$35:$M$49)))))))</f>
        <v>0</v>
      </c>
      <c r="F70" s="63">
        <f t="shared" si="5"/>
        <v>0</v>
      </c>
      <c r="G70" s="23">
        <f>IF(G64+G65+G66+G67+G68+G69&gt;=10,0,IF(F70&gt;=AE65,(F70-AE65),F70))</f>
        <v>0</v>
      </c>
      <c r="H70" s="60">
        <v>7</v>
      </c>
      <c r="I70" s="89"/>
      <c r="J70" s="90"/>
      <c r="K70" s="90"/>
      <c r="L70" s="90"/>
      <c r="M70" s="90"/>
      <c r="N70" s="91"/>
      <c r="O70" s="47">
        <f t="shared" ca="1" si="2"/>
        <v>0</v>
      </c>
      <c r="P70" s="47">
        <f ca="1">MAX(0,MIN(10-$E$74-SUM($P$64:P69),IF((SUM($O$64:O70)-$C$8)&gt;=20,0,IF(SUMIF($O$35:$R$42,I70,$AB$35:$AB$42)&gt;=20-(SUM($O$64:O70)+SUM($P$64:P69)-$C$8),20-(SUM($O$64:O70)+SUM($P$64:P69)-$C$8),(SUMIF($O$35:$R$42,I70,$AB$35:$AB$42))))))</f>
        <v>0</v>
      </c>
      <c r="Q70" s="22">
        <f t="shared" ca="1" si="3"/>
        <v>0</v>
      </c>
      <c r="R70" s="23">
        <f ca="1">IF($F$74&gt;=10,0,MAX(0,MIN(10-$F$74-SUM($R$64:R69),Q70-AI64)))</f>
        <v>0</v>
      </c>
      <c r="S70" s="60">
        <v>7</v>
      </c>
      <c r="T70" s="222"/>
      <c r="U70" s="223"/>
      <c r="V70" s="223"/>
      <c r="W70" s="223"/>
      <c r="X70" s="224"/>
      <c r="Y70" s="48">
        <f t="shared" ca="1" si="0"/>
        <v>0</v>
      </c>
      <c r="Z70" s="63">
        <f t="shared" ca="1" si="1"/>
        <v>0</v>
      </c>
      <c r="AA70" s="223">
        <f ca="1">IF($F$74+$Q$74&gt;=10,0,MAX(0,MIN(10-$F$74-$Q$74-SUM($AA$64:AA69),Z70)))</f>
        <v>0</v>
      </c>
      <c r="AB70" s="239"/>
      <c r="AJ70" s="66"/>
    </row>
    <row r="71" spans="1:37" ht="20.25" customHeight="1" x14ac:dyDescent="0.25">
      <c r="A71" s="60">
        <v>8</v>
      </c>
      <c r="B71" s="89"/>
      <c r="C71" s="91"/>
      <c r="D71" s="47">
        <f t="shared" si="4"/>
        <v>0</v>
      </c>
      <c r="E71" s="47">
        <f>MAX(0,MIN(10-SUM($E$64:E70),IF((SUM($D$64:D71)-$C$8)&gt;=20,0,(IF(SUMIF($B$35:$B$49,B71,$M$35:$M$49)&gt;=20-(SUM($D$64:D71)+SUM($E$64:E70)-$C$8),20-(SUM($D$64:D71)+SUM($E$64:E70)-$C$8),(SUMIF($B$35:$B$49,B71,$M$35:$M$49)))))))</f>
        <v>0</v>
      </c>
      <c r="F71" s="63">
        <f t="shared" si="5"/>
        <v>0</v>
      </c>
      <c r="G71" s="23">
        <f>IF(G64+G65+G66+G67+G68+G69+G70&gt;=10,0,IF(F71&gt;=AE66,(F71-AE66),F71))</f>
        <v>0</v>
      </c>
      <c r="H71" s="60">
        <v>8</v>
      </c>
      <c r="I71" s="89"/>
      <c r="J71" s="90"/>
      <c r="K71" s="90"/>
      <c r="L71" s="90"/>
      <c r="M71" s="90"/>
      <c r="N71" s="91"/>
      <c r="O71" s="47">
        <f t="shared" ca="1" si="2"/>
        <v>0</v>
      </c>
      <c r="P71" s="47">
        <f ca="1">MAX(0,MIN(10-$E$74-SUM($P$64:P70),IF((SUM($O$64:O71)-$C$8)&gt;=20,0,IF(SUMIF($O$35:$R$42,I71,$AB$35:$AB$42)&gt;=20-(SUM($O$64:O71)+SUM($P$64:P70)-$C$8),20-(SUM($O$64:O71)+SUM($P$64:P70)-$C$8),(SUMIF($O$35:$R$42,I71,$AB$35:$AB$42))))))</f>
        <v>0</v>
      </c>
      <c r="Q71" s="22">
        <f t="shared" ca="1" si="3"/>
        <v>0</v>
      </c>
      <c r="R71" s="23">
        <f ca="1">IF($F$74&gt;=10,0,MAX(0,MIN(10-$F$74-SUM($R$64:R70),Q71-AI65)))</f>
        <v>0</v>
      </c>
      <c r="S71" s="60">
        <v>8</v>
      </c>
      <c r="T71" s="222"/>
      <c r="U71" s="223"/>
      <c r="V71" s="223"/>
      <c r="W71" s="223"/>
      <c r="X71" s="224"/>
      <c r="Y71" s="48">
        <f t="shared" ca="1" si="0"/>
        <v>0</v>
      </c>
      <c r="Z71" s="63">
        <f t="shared" ca="1" si="1"/>
        <v>0</v>
      </c>
      <c r="AA71" s="223">
        <f ca="1">IF($F$74+$Q$74&gt;=10,0,MAX(0,MIN(10-$F$74-$Q$74-SUM($AA$64:AA70),Z71)))</f>
        <v>0</v>
      </c>
      <c r="AB71" s="239"/>
      <c r="AD71" s="67"/>
      <c r="AJ71" s="66"/>
    </row>
    <row r="72" spans="1:37" ht="20.25" customHeight="1" x14ac:dyDescent="0.25">
      <c r="A72" s="60">
        <v>9</v>
      </c>
      <c r="B72" s="89"/>
      <c r="C72" s="91"/>
      <c r="D72" s="47">
        <f t="shared" si="4"/>
        <v>0</v>
      </c>
      <c r="E72" s="47">
        <f>MAX(0,MIN(10-SUM($E$64:E71),IF((SUM($D$64:D72)-$C$8)&gt;=20,0,(IF(SUMIF($B$35:$B$49,B72,$M$35:$M$49)&gt;=20-(SUM($D$64:D72)+SUM($E$64:E71)-$C$8),20-(SUM($D$64:D72)+SUM($E$64:E71)-$C$8),(SUMIF($B$35:$B$49,B72,$M$35:$M$49)))))))</f>
        <v>0</v>
      </c>
      <c r="F72" s="63">
        <f t="shared" si="5"/>
        <v>0</v>
      </c>
      <c r="G72" s="23">
        <f>IF(G64+G65+G66+G67+G68+G69+G70+G71&gt;=10,0,IF(F72&gt;=AE67,(F72-AE67),F72))</f>
        <v>0</v>
      </c>
      <c r="H72" s="60">
        <v>9</v>
      </c>
      <c r="I72" s="89"/>
      <c r="J72" s="90"/>
      <c r="K72" s="90"/>
      <c r="L72" s="90"/>
      <c r="M72" s="90"/>
      <c r="N72" s="91"/>
      <c r="O72" s="47">
        <f t="shared" ca="1" si="2"/>
        <v>0</v>
      </c>
      <c r="P72" s="47">
        <f ca="1">MAX(0,MIN(10-$E$74-SUM($P$64:P71),IF((SUM($O$64:O72)-$C$8)&gt;=20,0,IF(SUMIF($O$35:$R$42,I72,$AB$35:$AB$42)&gt;=20-(SUM($O$64:O72)+SUM($P$64:P71)-$C$8),20-(SUM($O$64:O72)+SUM($P$64:P71)-$C$8),(SUMIF($O$35:$R$42,I72,$AB$35:$AB$42))))))</f>
        <v>0</v>
      </c>
      <c r="Q72" s="22">
        <f t="shared" ca="1" si="3"/>
        <v>0</v>
      </c>
      <c r="R72" s="23">
        <f ca="1">IF($F$74&gt;=10,0,MAX(0,MIN(10-$F$74-SUM($R$64:R71),Q72-AI66)))</f>
        <v>0</v>
      </c>
      <c r="S72" s="60">
        <v>9</v>
      </c>
      <c r="T72" s="222"/>
      <c r="U72" s="223"/>
      <c r="V72" s="223"/>
      <c r="W72" s="223"/>
      <c r="X72" s="224"/>
      <c r="Y72" s="48">
        <f t="shared" ca="1" si="0"/>
        <v>0</v>
      </c>
      <c r="Z72" s="63">
        <f t="shared" ca="1" si="1"/>
        <v>0</v>
      </c>
      <c r="AA72" s="223">
        <f ca="1">IF($F$74+$Q$74&gt;=10,0,MAX(0,MIN(10-$F$74-$Q$74-SUM($AA$64:AA71),Z72)))</f>
        <v>0</v>
      </c>
      <c r="AB72" s="239"/>
    </row>
    <row r="73" spans="1:37" s="39" customFormat="1" ht="20.25" customHeight="1" x14ac:dyDescent="0.25">
      <c r="A73" s="60">
        <v>10</v>
      </c>
      <c r="B73" s="89"/>
      <c r="C73" s="91"/>
      <c r="D73" s="47">
        <f t="shared" si="4"/>
        <v>0</v>
      </c>
      <c r="E73" s="47">
        <f>MAX(0,MIN(10-SUM($E$64:E72),IF((SUM($D$64:D73)-$C$8)&gt;=20,0,(IF(SUMIF($B$35:$B$49,B73,$M$35:$M$49)&gt;=20-(SUM($D$64:D73)+SUM($E$64:E72)-$C$8),20-(SUM($D$64:D73)+SUM($E$64:E72)-$C$8),(SUMIF($B$35:$B$49,B73,$M$35:$M$49)))))))</f>
        <v>0</v>
      </c>
      <c r="F73" s="63">
        <f t="shared" si="5"/>
        <v>0</v>
      </c>
      <c r="G73" s="23">
        <f>IF(G64+G65+G66+G67+G68+G69+G70+G71+G72&gt;=10,0,IF(F73&gt;=AE68,(F73-AE68),F73))</f>
        <v>0</v>
      </c>
      <c r="H73" s="60">
        <v>10</v>
      </c>
      <c r="I73" s="89"/>
      <c r="J73" s="90"/>
      <c r="K73" s="90"/>
      <c r="L73" s="90"/>
      <c r="M73" s="90"/>
      <c r="N73" s="91"/>
      <c r="O73" s="47">
        <f t="shared" ca="1" si="2"/>
        <v>0</v>
      </c>
      <c r="P73" s="47">
        <f ca="1">MAX(0,MIN(10-$E$74-SUM($P$64:P72),IF((SUM($O$64:O73)-$C$8)&gt;=20,0,IF(SUMIF($O$35:$R$42,I73,$AB$35:$AB$42)&gt;=20-(SUM($O$64:O73)+SUM($P$64:P72)-$C$8),20-(SUM($O$64:O73)+SUM($P$64:P72)-$C$8),(SUMIF($O$35:$R$42,I73,$AB$35:$AB$42))))))</f>
        <v>0</v>
      </c>
      <c r="Q73" s="22">
        <f t="shared" ca="1" si="3"/>
        <v>0</v>
      </c>
      <c r="R73" s="23">
        <f ca="1">IF($F$74&gt;=10,0,MAX(0,MIN(10-$F$74-SUM($R$64:R72),Q73-AI67)))</f>
        <v>0</v>
      </c>
      <c r="S73" s="60">
        <v>10</v>
      </c>
      <c r="T73" s="222"/>
      <c r="U73" s="223"/>
      <c r="V73" s="223"/>
      <c r="W73" s="223"/>
      <c r="X73" s="224"/>
      <c r="Y73" s="48">
        <f t="shared" ca="1" si="0"/>
        <v>0</v>
      </c>
      <c r="Z73" s="63">
        <f t="shared" ca="1" si="1"/>
        <v>0</v>
      </c>
      <c r="AA73" s="223">
        <f ca="1">IF($F$74+$Q$74&gt;=10,0,MAX(0,MIN(10-$F$74-$Q$74-SUM($AA$64:AA72),Z73)))</f>
        <v>0</v>
      </c>
      <c r="AB73" s="239"/>
    </row>
    <row r="74" spans="1:37" ht="26.25" customHeight="1" thickBot="1" x14ac:dyDescent="0.25">
      <c r="A74" s="127" t="s">
        <v>5</v>
      </c>
      <c r="B74" s="128"/>
      <c r="C74" s="128"/>
      <c r="D74" s="24">
        <f>SUM(D64:D73)</f>
        <v>0</v>
      </c>
      <c r="E74" s="24">
        <f>SUM(E64:E73)</f>
        <v>0</v>
      </c>
      <c r="F74" s="128">
        <f>SUM(G64:G73)</f>
        <v>0</v>
      </c>
      <c r="G74" s="162"/>
      <c r="H74" s="230" t="s">
        <v>5</v>
      </c>
      <c r="I74" s="231"/>
      <c r="J74" s="231"/>
      <c r="K74" s="231"/>
      <c r="L74" s="231"/>
      <c r="M74" s="231"/>
      <c r="N74" s="232"/>
      <c r="O74" s="24">
        <f ca="1">SUM(O64:O73)</f>
        <v>0</v>
      </c>
      <c r="P74" s="24">
        <f ca="1">SUM(P64:P73)</f>
        <v>0</v>
      </c>
      <c r="Q74" s="128">
        <f ca="1">SUM(R64:R73)</f>
        <v>0</v>
      </c>
      <c r="R74" s="162"/>
      <c r="S74" s="127" t="s">
        <v>5</v>
      </c>
      <c r="T74" s="232"/>
      <c r="U74" s="232"/>
      <c r="V74" s="128"/>
      <c r="W74" s="128"/>
      <c r="X74" s="128"/>
      <c r="Y74" s="24">
        <f ca="1">SUM(Y64:Y73)</f>
        <v>0</v>
      </c>
      <c r="Z74" s="128">
        <f ca="1">SUM(AA64:AA73)</f>
        <v>0</v>
      </c>
      <c r="AA74" s="128"/>
      <c r="AB74" s="162"/>
    </row>
    <row r="75" spans="1:37" ht="6.75" customHeight="1" x14ac:dyDescent="0.2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</row>
    <row r="76" spans="1:37" ht="18" customHeight="1" thickBot="1" x14ac:dyDescent="0.25">
      <c r="A76" s="68"/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</row>
    <row r="77" spans="1:37" s="69" customFormat="1" ht="21" customHeight="1" x14ac:dyDescent="0.2">
      <c r="A77" s="138" t="s">
        <v>3</v>
      </c>
      <c r="B77" s="139"/>
      <c r="C77" s="163"/>
      <c r="D77" s="163"/>
      <c r="E77" s="163"/>
      <c r="F77" s="163"/>
      <c r="G77" s="163"/>
      <c r="H77" s="163"/>
      <c r="I77" s="163"/>
      <c r="J77" s="163"/>
      <c r="K77" s="163"/>
      <c r="L77" s="163"/>
      <c r="M77" s="163"/>
      <c r="N77" s="163"/>
      <c r="O77" s="163"/>
      <c r="P77" s="163"/>
      <c r="Q77" s="163"/>
      <c r="R77" s="163"/>
      <c r="S77" s="163"/>
      <c r="T77" s="163"/>
      <c r="U77" s="163"/>
      <c r="V77" s="163"/>
      <c r="W77" s="163"/>
      <c r="X77" s="163"/>
      <c r="Y77" s="163"/>
      <c r="Z77" s="163"/>
      <c r="AA77" s="163"/>
      <c r="AB77" s="164"/>
    </row>
    <row r="78" spans="1:37" s="69" customFormat="1" ht="18" x14ac:dyDescent="0.2">
      <c r="A78" s="141" t="s">
        <v>92</v>
      </c>
      <c r="B78" s="165"/>
      <c r="C78" s="95" t="s">
        <v>93</v>
      </c>
      <c r="D78" s="96"/>
      <c r="E78" s="96"/>
      <c r="F78" s="97"/>
      <c r="G78" s="95" t="s">
        <v>94</v>
      </c>
      <c r="H78" s="96"/>
      <c r="I78" s="96"/>
      <c r="J78" s="97"/>
      <c r="K78" s="95" t="s">
        <v>95</v>
      </c>
      <c r="L78" s="96"/>
      <c r="M78" s="96"/>
      <c r="N78" s="96"/>
      <c r="O78" s="96"/>
      <c r="P78" s="96" t="s">
        <v>96</v>
      </c>
      <c r="Q78" s="96"/>
      <c r="R78" s="96"/>
      <c r="S78" s="96"/>
      <c r="T78" s="96" t="s">
        <v>97</v>
      </c>
      <c r="U78" s="96"/>
      <c r="V78" s="96"/>
      <c r="W78" s="96" t="s">
        <v>98</v>
      </c>
      <c r="X78" s="96"/>
      <c r="Y78" s="97"/>
      <c r="Z78" s="95" t="s">
        <v>99</v>
      </c>
      <c r="AA78" s="96"/>
      <c r="AB78" s="229"/>
    </row>
    <row r="79" spans="1:37" s="71" customFormat="1" ht="29.25" customHeight="1" x14ac:dyDescent="0.25">
      <c r="A79" s="112" t="s">
        <v>263</v>
      </c>
      <c r="B79" s="113"/>
      <c r="C79" s="89"/>
      <c r="D79" s="90"/>
      <c r="E79" s="90"/>
      <c r="F79" s="91"/>
      <c r="G79" s="89"/>
      <c r="H79" s="90"/>
      <c r="I79" s="90"/>
      <c r="J79" s="91"/>
      <c r="K79" s="89"/>
      <c r="L79" s="90"/>
      <c r="M79" s="90"/>
      <c r="N79" s="90"/>
      <c r="O79" s="91"/>
      <c r="P79" s="89"/>
      <c r="Q79" s="90"/>
      <c r="R79" s="90"/>
      <c r="S79" s="91"/>
      <c r="T79" s="89"/>
      <c r="U79" s="90"/>
      <c r="V79" s="91"/>
      <c r="W79" s="89"/>
      <c r="X79" s="90"/>
      <c r="Y79" s="91"/>
      <c r="Z79" s="89"/>
      <c r="AA79" s="90"/>
      <c r="AB79" s="92"/>
    </row>
    <row r="80" spans="1:37" s="71" customFormat="1" ht="29.25" customHeight="1" x14ac:dyDescent="0.25">
      <c r="A80" s="112" t="s">
        <v>100</v>
      </c>
      <c r="B80" s="113"/>
      <c r="C80" s="89"/>
      <c r="D80" s="90"/>
      <c r="E80" s="90"/>
      <c r="F80" s="91"/>
      <c r="G80" s="89"/>
      <c r="H80" s="90"/>
      <c r="I80" s="90"/>
      <c r="J80" s="91"/>
      <c r="K80" s="89"/>
      <c r="L80" s="90"/>
      <c r="M80" s="90"/>
      <c r="N80" s="90"/>
      <c r="O80" s="91"/>
      <c r="P80" s="89"/>
      <c r="Q80" s="90"/>
      <c r="R80" s="90"/>
      <c r="S80" s="91"/>
      <c r="T80" s="89"/>
      <c r="U80" s="90"/>
      <c r="V80" s="91"/>
      <c r="W80" s="89"/>
      <c r="X80" s="90"/>
      <c r="Y80" s="91"/>
      <c r="Z80" s="89"/>
      <c r="AA80" s="90"/>
      <c r="AB80" s="92"/>
    </row>
    <row r="81" spans="1:28" s="71" customFormat="1" ht="29.25" customHeight="1" x14ac:dyDescent="0.25">
      <c r="A81" s="112" t="s">
        <v>101</v>
      </c>
      <c r="B81" s="113"/>
      <c r="C81" s="89"/>
      <c r="D81" s="90"/>
      <c r="E81" s="90"/>
      <c r="F81" s="91"/>
      <c r="G81" s="89"/>
      <c r="H81" s="90"/>
      <c r="I81" s="90"/>
      <c r="J81" s="91"/>
      <c r="K81" s="89"/>
      <c r="L81" s="90"/>
      <c r="M81" s="90"/>
      <c r="N81" s="90"/>
      <c r="O81" s="91"/>
      <c r="P81" s="89"/>
      <c r="Q81" s="90"/>
      <c r="R81" s="90"/>
      <c r="S81" s="91"/>
      <c r="T81" s="89"/>
      <c r="U81" s="90"/>
      <c r="V81" s="91"/>
      <c r="W81" s="89"/>
      <c r="X81" s="90"/>
      <c r="Y81" s="91"/>
      <c r="Z81" s="89"/>
      <c r="AA81" s="90"/>
      <c r="AB81" s="92"/>
    </row>
    <row r="82" spans="1:28" s="71" customFormat="1" ht="29.25" customHeight="1" x14ac:dyDescent="0.25">
      <c r="A82" s="93" t="s">
        <v>102</v>
      </c>
      <c r="B82" s="113"/>
      <c r="C82" s="89"/>
      <c r="D82" s="90"/>
      <c r="E82" s="90"/>
      <c r="F82" s="91"/>
      <c r="G82" s="89"/>
      <c r="H82" s="90"/>
      <c r="I82" s="90"/>
      <c r="J82" s="91"/>
      <c r="K82" s="89"/>
      <c r="L82" s="90"/>
      <c r="M82" s="90"/>
      <c r="N82" s="90"/>
      <c r="O82" s="91"/>
      <c r="P82" s="89"/>
      <c r="Q82" s="90"/>
      <c r="R82" s="90"/>
      <c r="S82" s="91"/>
      <c r="T82" s="89"/>
      <c r="U82" s="90"/>
      <c r="V82" s="91"/>
      <c r="W82" s="89"/>
      <c r="X82" s="90"/>
      <c r="Y82" s="91"/>
      <c r="Z82" s="89"/>
      <c r="AA82" s="90"/>
      <c r="AB82" s="92"/>
    </row>
    <row r="83" spans="1:28" s="71" customFormat="1" ht="29.25" customHeight="1" x14ac:dyDescent="0.25">
      <c r="A83" s="93" t="s">
        <v>103</v>
      </c>
      <c r="B83" s="113"/>
      <c r="C83" s="89"/>
      <c r="D83" s="90"/>
      <c r="E83" s="90"/>
      <c r="F83" s="91"/>
      <c r="G83" s="89"/>
      <c r="H83" s="90"/>
      <c r="I83" s="90"/>
      <c r="J83" s="91"/>
      <c r="K83" s="89"/>
      <c r="L83" s="90"/>
      <c r="M83" s="90"/>
      <c r="N83" s="90"/>
      <c r="O83" s="91"/>
      <c r="P83" s="89"/>
      <c r="Q83" s="90"/>
      <c r="R83" s="90"/>
      <c r="S83" s="91"/>
      <c r="T83" s="89"/>
      <c r="U83" s="90"/>
      <c r="V83" s="91"/>
      <c r="W83" s="89"/>
      <c r="X83" s="90"/>
      <c r="Y83" s="91"/>
      <c r="Z83" s="89"/>
      <c r="AA83" s="90"/>
      <c r="AB83" s="92"/>
    </row>
    <row r="84" spans="1:28" s="71" customFormat="1" ht="29.25" customHeight="1" x14ac:dyDescent="0.25">
      <c r="A84" s="93" t="s">
        <v>104</v>
      </c>
      <c r="B84" s="113"/>
      <c r="C84" s="89"/>
      <c r="D84" s="90"/>
      <c r="E84" s="90"/>
      <c r="F84" s="91"/>
      <c r="G84" s="89"/>
      <c r="H84" s="90"/>
      <c r="I84" s="90"/>
      <c r="J84" s="91"/>
      <c r="K84" s="89"/>
      <c r="L84" s="90"/>
      <c r="M84" s="90"/>
      <c r="N84" s="90"/>
      <c r="O84" s="91"/>
      <c r="P84" s="89"/>
      <c r="Q84" s="90"/>
      <c r="R84" s="90"/>
      <c r="S84" s="91"/>
      <c r="T84" s="89"/>
      <c r="U84" s="90"/>
      <c r="V84" s="91"/>
      <c r="W84" s="89"/>
      <c r="X84" s="90"/>
      <c r="Y84" s="91"/>
      <c r="Z84" s="89"/>
      <c r="AA84" s="90"/>
      <c r="AB84" s="92"/>
    </row>
    <row r="85" spans="1:28" s="71" customFormat="1" ht="29.25" customHeight="1" x14ac:dyDescent="0.25">
      <c r="A85" s="93" t="s">
        <v>105</v>
      </c>
      <c r="B85" s="113"/>
      <c r="C85" s="89"/>
      <c r="D85" s="90"/>
      <c r="E85" s="90"/>
      <c r="F85" s="91"/>
      <c r="G85" s="89"/>
      <c r="H85" s="90"/>
      <c r="I85" s="90"/>
      <c r="J85" s="91"/>
      <c r="K85" s="89"/>
      <c r="L85" s="90"/>
      <c r="M85" s="90"/>
      <c r="N85" s="90"/>
      <c r="O85" s="91"/>
      <c r="P85" s="89"/>
      <c r="Q85" s="90"/>
      <c r="R85" s="90"/>
      <c r="S85" s="91"/>
      <c r="T85" s="89"/>
      <c r="U85" s="90"/>
      <c r="V85" s="91"/>
      <c r="W85" s="89"/>
      <c r="X85" s="90"/>
      <c r="Y85" s="91"/>
      <c r="Z85" s="89"/>
      <c r="AA85" s="90"/>
      <c r="AB85" s="92"/>
    </row>
    <row r="86" spans="1:28" s="71" customFormat="1" ht="29.25" customHeight="1" x14ac:dyDescent="0.25">
      <c r="A86" s="93" t="s">
        <v>106</v>
      </c>
      <c r="B86" s="113"/>
      <c r="C86" s="89"/>
      <c r="D86" s="90"/>
      <c r="E86" s="90"/>
      <c r="F86" s="91"/>
      <c r="G86" s="89"/>
      <c r="H86" s="90"/>
      <c r="I86" s="90"/>
      <c r="J86" s="91"/>
      <c r="K86" s="89"/>
      <c r="L86" s="90"/>
      <c r="M86" s="90"/>
      <c r="N86" s="90"/>
      <c r="O86" s="91"/>
      <c r="P86" s="89"/>
      <c r="Q86" s="90"/>
      <c r="R86" s="90"/>
      <c r="S86" s="91"/>
      <c r="T86" s="89"/>
      <c r="U86" s="90"/>
      <c r="V86" s="91"/>
      <c r="W86" s="89"/>
      <c r="X86" s="90"/>
      <c r="Y86" s="91"/>
      <c r="Z86" s="89"/>
      <c r="AA86" s="90"/>
      <c r="AB86" s="92"/>
    </row>
    <row r="87" spans="1:28" s="71" customFormat="1" ht="29.25" customHeight="1" x14ac:dyDescent="0.25">
      <c r="A87" s="172" t="s">
        <v>107</v>
      </c>
      <c r="B87" s="173"/>
      <c r="C87" s="89"/>
      <c r="D87" s="90"/>
      <c r="E87" s="90"/>
      <c r="F87" s="91"/>
      <c r="G87" s="89"/>
      <c r="H87" s="90"/>
      <c r="I87" s="90"/>
      <c r="J87" s="91"/>
      <c r="K87" s="89"/>
      <c r="L87" s="90"/>
      <c r="M87" s="90"/>
      <c r="N87" s="90"/>
      <c r="O87" s="91"/>
      <c r="P87" s="89"/>
      <c r="Q87" s="90"/>
      <c r="R87" s="90"/>
      <c r="S87" s="91"/>
      <c r="T87" s="89"/>
      <c r="U87" s="90"/>
      <c r="V87" s="91"/>
      <c r="W87" s="89"/>
      <c r="X87" s="90"/>
      <c r="Y87" s="91"/>
      <c r="Z87" s="89"/>
      <c r="AA87" s="90"/>
      <c r="AB87" s="92"/>
    </row>
    <row r="88" spans="1:28" s="71" customFormat="1" ht="29.25" customHeight="1" thickBot="1" x14ac:dyDescent="0.3">
      <c r="A88" s="135" t="s">
        <v>282</v>
      </c>
      <c r="B88" s="137"/>
      <c r="C88" s="155"/>
      <c r="D88" s="156"/>
      <c r="E88" s="156"/>
      <c r="F88" s="157"/>
      <c r="G88" s="155"/>
      <c r="H88" s="156"/>
      <c r="I88" s="156"/>
      <c r="J88" s="157"/>
      <c r="K88" s="155"/>
      <c r="L88" s="156"/>
      <c r="M88" s="156"/>
      <c r="N88" s="156"/>
      <c r="O88" s="157"/>
      <c r="P88" s="155"/>
      <c r="Q88" s="156"/>
      <c r="R88" s="156"/>
      <c r="S88" s="157"/>
      <c r="T88" s="155"/>
      <c r="U88" s="156"/>
      <c r="V88" s="157"/>
      <c r="W88" s="155"/>
      <c r="X88" s="156"/>
      <c r="Y88" s="157"/>
      <c r="Z88" s="155"/>
      <c r="AA88" s="156"/>
      <c r="AB88" s="233"/>
    </row>
    <row r="89" spans="1:28" s="69" customFormat="1" ht="22.5" customHeight="1" thickBot="1" x14ac:dyDescent="0.3">
      <c r="A89" s="7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</row>
    <row r="90" spans="1:28" s="69" customFormat="1" ht="22.5" customHeight="1" x14ac:dyDescent="0.2">
      <c r="A90" s="138" t="s">
        <v>4</v>
      </c>
      <c r="B90" s="139"/>
      <c r="C90" s="139"/>
      <c r="D90" s="139"/>
      <c r="E90" s="139"/>
      <c r="F90" s="139"/>
      <c r="G90" s="139"/>
      <c r="H90" s="139"/>
      <c r="I90" s="139"/>
      <c r="J90" s="139"/>
      <c r="K90" s="139"/>
      <c r="L90" s="139"/>
      <c r="M90" s="139"/>
      <c r="N90" s="139"/>
      <c r="O90" s="139"/>
      <c r="P90" s="139"/>
      <c r="Q90" s="139"/>
      <c r="R90" s="139"/>
      <c r="S90" s="139"/>
      <c r="T90" s="139"/>
      <c r="U90" s="139"/>
      <c r="V90" s="139"/>
      <c r="W90" s="139"/>
      <c r="X90" s="139"/>
      <c r="Y90" s="139"/>
      <c r="Z90" s="139"/>
      <c r="AA90" s="139"/>
      <c r="AB90" s="140"/>
    </row>
    <row r="91" spans="1:28" s="69" customFormat="1" ht="18" x14ac:dyDescent="0.2">
      <c r="A91" s="141" t="s">
        <v>92</v>
      </c>
      <c r="B91" s="142"/>
      <c r="C91" s="95" t="s">
        <v>93</v>
      </c>
      <c r="D91" s="96"/>
      <c r="E91" s="96"/>
      <c r="F91" s="97"/>
      <c r="G91" s="95" t="s">
        <v>94</v>
      </c>
      <c r="H91" s="96"/>
      <c r="I91" s="96"/>
      <c r="J91" s="97"/>
      <c r="K91" s="95" t="s">
        <v>95</v>
      </c>
      <c r="L91" s="96"/>
      <c r="M91" s="96"/>
      <c r="N91" s="96"/>
      <c r="O91" s="96"/>
      <c r="P91" s="96" t="s">
        <v>96</v>
      </c>
      <c r="Q91" s="96"/>
      <c r="R91" s="96"/>
      <c r="S91" s="96"/>
      <c r="T91" s="96" t="s">
        <v>97</v>
      </c>
      <c r="U91" s="96"/>
      <c r="V91" s="96"/>
      <c r="W91" s="96" t="s">
        <v>98</v>
      </c>
      <c r="X91" s="96"/>
      <c r="Y91" s="97"/>
      <c r="Z91" s="95" t="s">
        <v>99</v>
      </c>
      <c r="AA91" s="96"/>
      <c r="AB91" s="229"/>
    </row>
    <row r="92" spans="1:28" s="71" customFormat="1" ht="29.25" customHeight="1" x14ac:dyDescent="0.25">
      <c r="A92" s="93" t="s">
        <v>175</v>
      </c>
      <c r="B92" s="94"/>
      <c r="C92" s="89"/>
      <c r="D92" s="90"/>
      <c r="E92" s="90"/>
      <c r="F92" s="91"/>
      <c r="G92" s="89"/>
      <c r="H92" s="90"/>
      <c r="I92" s="90"/>
      <c r="J92" s="91"/>
      <c r="K92" s="89"/>
      <c r="L92" s="90"/>
      <c r="M92" s="90"/>
      <c r="N92" s="90"/>
      <c r="O92" s="91"/>
      <c r="P92" s="89"/>
      <c r="Q92" s="90"/>
      <c r="R92" s="90"/>
      <c r="S92" s="91"/>
      <c r="T92" s="89"/>
      <c r="U92" s="90"/>
      <c r="V92" s="91"/>
      <c r="W92" s="89"/>
      <c r="X92" s="90"/>
      <c r="Y92" s="91"/>
      <c r="Z92" s="89"/>
      <c r="AA92" s="90"/>
      <c r="AB92" s="92"/>
    </row>
    <row r="93" spans="1:28" s="71" customFormat="1" ht="29.25" customHeight="1" x14ac:dyDescent="0.25">
      <c r="A93" s="93" t="s">
        <v>104</v>
      </c>
      <c r="B93" s="94"/>
      <c r="C93" s="89"/>
      <c r="D93" s="90"/>
      <c r="E93" s="90"/>
      <c r="F93" s="91"/>
      <c r="G93" s="89"/>
      <c r="H93" s="90"/>
      <c r="I93" s="90"/>
      <c r="J93" s="91"/>
      <c r="K93" s="89"/>
      <c r="L93" s="90"/>
      <c r="M93" s="90"/>
      <c r="N93" s="90"/>
      <c r="O93" s="91"/>
      <c r="P93" s="89"/>
      <c r="Q93" s="90"/>
      <c r="R93" s="90"/>
      <c r="S93" s="91"/>
      <c r="T93" s="89"/>
      <c r="U93" s="90"/>
      <c r="V93" s="91"/>
      <c r="W93" s="89"/>
      <c r="X93" s="90"/>
      <c r="Y93" s="91"/>
      <c r="Z93" s="89"/>
      <c r="AA93" s="90"/>
      <c r="AB93" s="92"/>
    </row>
    <row r="94" spans="1:28" s="71" customFormat="1" ht="29.25" customHeight="1" x14ac:dyDescent="0.25">
      <c r="A94" s="93" t="s">
        <v>105</v>
      </c>
      <c r="B94" s="94"/>
      <c r="C94" s="89"/>
      <c r="D94" s="90"/>
      <c r="E94" s="90"/>
      <c r="F94" s="91"/>
      <c r="G94" s="89"/>
      <c r="H94" s="90"/>
      <c r="I94" s="90"/>
      <c r="J94" s="91"/>
      <c r="K94" s="89"/>
      <c r="L94" s="90"/>
      <c r="M94" s="90"/>
      <c r="N94" s="90"/>
      <c r="O94" s="91"/>
      <c r="P94" s="89"/>
      <c r="Q94" s="90"/>
      <c r="R94" s="90"/>
      <c r="S94" s="91"/>
      <c r="T94" s="89"/>
      <c r="U94" s="90"/>
      <c r="V94" s="91"/>
      <c r="W94" s="89"/>
      <c r="X94" s="90"/>
      <c r="Y94" s="91"/>
      <c r="Z94" s="89"/>
      <c r="AA94" s="90"/>
      <c r="AB94" s="92"/>
    </row>
    <row r="95" spans="1:28" s="71" customFormat="1" ht="29.25" customHeight="1" x14ac:dyDescent="0.25">
      <c r="A95" s="93" t="s">
        <v>106</v>
      </c>
      <c r="B95" s="94"/>
      <c r="C95" s="89"/>
      <c r="D95" s="90"/>
      <c r="E95" s="90"/>
      <c r="F95" s="91"/>
      <c r="G95" s="89"/>
      <c r="H95" s="90"/>
      <c r="I95" s="90"/>
      <c r="J95" s="91"/>
      <c r="K95" s="89"/>
      <c r="L95" s="90"/>
      <c r="M95" s="90"/>
      <c r="N95" s="90"/>
      <c r="O95" s="91"/>
      <c r="P95" s="89"/>
      <c r="Q95" s="90"/>
      <c r="R95" s="90"/>
      <c r="S95" s="91"/>
      <c r="T95" s="89"/>
      <c r="U95" s="90"/>
      <c r="V95" s="91"/>
      <c r="W95" s="89"/>
      <c r="X95" s="90"/>
      <c r="Y95" s="91"/>
      <c r="Z95" s="89"/>
      <c r="AA95" s="90"/>
      <c r="AB95" s="92"/>
    </row>
    <row r="96" spans="1:28" s="71" customFormat="1" ht="29.25" customHeight="1" x14ac:dyDescent="0.25">
      <c r="A96" s="93" t="s">
        <v>107</v>
      </c>
      <c r="B96" s="94"/>
      <c r="C96" s="89"/>
      <c r="D96" s="90"/>
      <c r="E96" s="90"/>
      <c r="F96" s="91"/>
      <c r="G96" s="89"/>
      <c r="H96" s="90"/>
      <c r="I96" s="90"/>
      <c r="J96" s="91"/>
      <c r="K96" s="89"/>
      <c r="L96" s="90"/>
      <c r="M96" s="90"/>
      <c r="N96" s="90"/>
      <c r="O96" s="91"/>
      <c r="P96" s="89"/>
      <c r="Q96" s="90"/>
      <c r="R96" s="90"/>
      <c r="S96" s="91"/>
      <c r="T96" s="89"/>
      <c r="U96" s="90"/>
      <c r="V96" s="91"/>
      <c r="W96" s="89"/>
      <c r="X96" s="90"/>
      <c r="Y96" s="91"/>
      <c r="Z96" s="89"/>
      <c r="AA96" s="90"/>
      <c r="AB96" s="92"/>
    </row>
    <row r="97" spans="1:28" s="71" customFormat="1" ht="29.25" customHeight="1" x14ac:dyDescent="0.25">
      <c r="A97" s="93" t="s">
        <v>176</v>
      </c>
      <c r="B97" s="94"/>
      <c r="C97" s="89"/>
      <c r="D97" s="90"/>
      <c r="E97" s="90"/>
      <c r="F97" s="91"/>
      <c r="G97" s="89"/>
      <c r="H97" s="90"/>
      <c r="I97" s="90"/>
      <c r="J97" s="91"/>
      <c r="K97" s="89"/>
      <c r="L97" s="90"/>
      <c r="M97" s="90"/>
      <c r="N97" s="90"/>
      <c r="O97" s="91"/>
      <c r="P97" s="89"/>
      <c r="Q97" s="90"/>
      <c r="R97" s="90"/>
      <c r="S97" s="91"/>
      <c r="T97" s="89"/>
      <c r="U97" s="90"/>
      <c r="V97" s="91"/>
      <c r="W97" s="89"/>
      <c r="X97" s="90"/>
      <c r="Y97" s="91"/>
      <c r="Z97" s="89"/>
      <c r="AA97" s="90"/>
      <c r="AB97" s="92"/>
    </row>
    <row r="98" spans="1:28" s="71" customFormat="1" ht="29.25" customHeight="1" x14ac:dyDescent="0.25">
      <c r="A98" s="93" t="s">
        <v>177</v>
      </c>
      <c r="B98" s="94"/>
      <c r="C98" s="89"/>
      <c r="D98" s="90"/>
      <c r="E98" s="90"/>
      <c r="F98" s="91"/>
      <c r="G98" s="89"/>
      <c r="H98" s="90"/>
      <c r="I98" s="90"/>
      <c r="J98" s="91"/>
      <c r="K98" s="89"/>
      <c r="L98" s="90"/>
      <c r="M98" s="90"/>
      <c r="N98" s="90"/>
      <c r="O98" s="91"/>
      <c r="P98" s="89"/>
      <c r="Q98" s="90"/>
      <c r="R98" s="90"/>
      <c r="S98" s="91"/>
      <c r="T98" s="89"/>
      <c r="U98" s="90"/>
      <c r="V98" s="91"/>
      <c r="W98" s="89"/>
      <c r="X98" s="90"/>
      <c r="Y98" s="91"/>
      <c r="Z98" s="89"/>
      <c r="AA98" s="90"/>
      <c r="AB98" s="92"/>
    </row>
    <row r="99" spans="1:28" s="71" customFormat="1" ht="29.25" customHeight="1" x14ac:dyDescent="0.25">
      <c r="A99" s="93" t="s">
        <v>178</v>
      </c>
      <c r="B99" s="94"/>
      <c r="C99" s="89"/>
      <c r="D99" s="90"/>
      <c r="E99" s="90"/>
      <c r="F99" s="91"/>
      <c r="G99" s="89"/>
      <c r="H99" s="90"/>
      <c r="I99" s="90"/>
      <c r="J99" s="91"/>
      <c r="K99" s="89"/>
      <c r="L99" s="90"/>
      <c r="M99" s="90"/>
      <c r="N99" s="90"/>
      <c r="O99" s="91"/>
      <c r="P99" s="89"/>
      <c r="Q99" s="90"/>
      <c r="R99" s="90"/>
      <c r="S99" s="91"/>
      <c r="T99" s="89"/>
      <c r="U99" s="90"/>
      <c r="V99" s="91"/>
      <c r="W99" s="89"/>
      <c r="X99" s="90"/>
      <c r="Y99" s="91"/>
      <c r="Z99" s="89"/>
      <c r="AA99" s="90"/>
      <c r="AB99" s="92"/>
    </row>
    <row r="100" spans="1:28" s="71" customFormat="1" ht="29.25" customHeight="1" x14ac:dyDescent="0.25">
      <c r="A100" s="93" t="s">
        <v>179</v>
      </c>
      <c r="B100" s="94"/>
      <c r="C100" s="89"/>
      <c r="D100" s="90"/>
      <c r="E100" s="90"/>
      <c r="F100" s="91"/>
      <c r="G100" s="89"/>
      <c r="H100" s="90"/>
      <c r="I100" s="90"/>
      <c r="J100" s="91"/>
      <c r="K100" s="89"/>
      <c r="L100" s="90"/>
      <c r="M100" s="90"/>
      <c r="N100" s="90"/>
      <c r="O100" s="91"/>
      <c r="P100" s="89"/>
      <c r="Q100" s="90"/>
      <c r="R100" s="90"/>
      <c r="S100" s="91"/>
      <c r="T100" s="89"/>
      <c r="U100" s="90"/>
      <c r="V100" s="91"/>
      <c r="W100" s="89"/>
      <c r="X100" s="90"/>
      <c r="Y100" s="91"/>
      <c r="Z100" s="89"/>
      <c r="AA100" s="90"/>
      <c r="AB100" s="92"/>
    </row>
    <row r="101" spans="1:28" s="71" customFormat="1" ht="29.25" customHeight="1" x14ac:dyDescent="0.25">
      <c r="A101" s="93" t="s">
        <v>180</v>
      </c>
      <c r="B101" s="94"/>
      <c r="C101" s="89"/>
      <c r="D101" s="90"/>
      <c r="E101" s="90"/>
      <c r="F101" s="91"/>
      <c r="G101" s="89"/>
      <c r="H101" s="90"/>
      <c r="I101" s="90"/>
      <c r="J101" s="91"/>
      <c r="K101" s="89"/>
      <c r="L101" s="90"/>
      <c r="M101" s="90"/>
      <c r="N101" s="90"/>
      <c r="O101" s="91"/>
      <c r="P101" s="89"/>
      <c r="Q101" s="90"/>
      <c r="R101" s="90"/>
      <c r="S101" s="91"/>
      <c r="T101" s="89"/>
      <c r="U101" s="90"/>
      <c r="V101" s="91"/>
      <c r="W101" s="89"/>
      <c r="X101" s="90"/>
      <c r="Y101" s="91"/>
      <c r="Z101" s="89"/>
      <c r="AA101" s="90"/>
      <c r="AB101" s="92"/>
    </row>
    <row r="102" spans="1:28" s="71" customFormat="1" ht="29.25" customHeight="1" thickBot="1" x14ac:dyDescent="0.3">
      <c r="A102" s="135" t="s">
        <v>181</v>
      </c>
      <c r="B102" s="136"/>
      <c r="C102" s="155"/>
      <c r="D102" s="156"/>
      <c r="E102" s="156"/>
      <c r="F102" s="157"/>
      <c r="G102" s="155"/>
      <c r="H102" s="156"/>
      <c r="I102" s="156"/>
      <c r="J102" s="157"/>
      <c r="K102" s="155"/>
      <c r="L102" s="156"/>
      <c r="M102" s="156"/>
      <c r="N102" s="156"/>
      <c r="O102" s="157"/>
      <c r="P102" s="155"/>
      <c r="Q102" s="156"/>
      <c r="R102" s="156"/>
      <c r="S102" s="157"/>
      <c r="T102" s="155"/>
      <c r="U102" s="156"/>
      <c r="V102" s="157"/>
      <c r="W102" s="155"/>
      <c r="X102" s="156"/>
      <c r="Y102" s="157"/>
      <c r="Z102" s="155"/>
      <c r="AA102" s="156"/>
      <c r="AB102" s="233"/>
    </row>
    <row r="103" spans="1:28" ht="24" customHeight="1" thickBot="1" x14ac:dyDescent="0.3">
      <c r="A103" s="33"/>
      <c r="B103" s="161"/>
      <c r="C103" s="161"/>
      <c r="D103" s="54"/>
      <c r="E103" s="54"/>
      <c r="F103" s="54"/>
      <c r="G103" s="54"/>
      <c r="H103" s="54"/>
      <c r="I103" s="54"/>
      <c r="J103" s="54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</row>
    <row r="104" spans="1:28" s="69" customFormat="1" ht="21" customHeight="1" x14ac:dyDescent="0.2">
      <c r="A104" s="138" t="s">
        <v>190</v>
      </c>
      <c r="B104" s="139"/>
      <c r="C104" s="139"/>
      <c r="D104" s="139"/>
      <c r="E104" s="139"/>
      <c r="F104" s="139"/>
      <c r="G104" s="139"/>
      <c r="H104" s="139"/>
      <c r="I104" s="139"/>
      <c r="J104" s="139"/>
      <c r="K104" s="139"/>
      <c r="L104" s="139"/>
      <c r="M104" s="139"/>
      <c r="N104" s="139"/>
      <c r="O104" s="139"/>
      <c r="P104" s="139"/>
      <c r="Q104" s="139"/>
      <c r="R104" s="139"/>
      <c r="S104" s="139"/>
      <c r="T104" s="139"/>
      <c r="U104" s="139"/>
      <c r="V104" s="139"/>
      <c r="W104" s="139"/>
      <c r="X104" s="139"/>
      <c r="Y104" s="139"/>
      <c r="Z104" s="139"/>
      <c r="AA104" s="139"/>
      <c r="AB104" s="140"/>
    </row>
    <row r="105" spans="1:28" s="69" customFormat="1" ht="18" x14ac:dyDescent="0.2">
      <c r="A105" s="141" t="s">
        <v>92</v>
      </c>
      <c r="B105" s="142"/>
      <c r="C105" s="165" t="s">
        <v>93</v>
      </c>
      <c r="D105" s="210"/>
      <c r="E105" s="210"/>
      <c r="F105" s="211"/>
      <c r="G105" s="165" t="s">
        <v>94</v>
      </c>
      <c r="H105" s="210"/>
      <c r="I105" s="210"/>
      <c r="J105" s="211"/>
      <c r="K105" s="165" t="s">
        <v>95</v>
      </c>
      <c r="L105" s="210"/>
      <c r="M105" s="210"/>
      <c r="N105" s="210"/>
      <c r="O105" s="211"/>
      <c r="P105" s="165" t="s">
        <v>96</v>
      </c>
      <c r="Q105" s="210"/>
      <c r="R105" s="210"/>
      <c r="S105" s="211"/>
      <c r="T105" s="165" t="s">
        <v>97</v>
      </c>
      <c r="U105" s="210"/>
      <c r="V105" s="211"/>
      <c r="W105" s="165" t="s">
        <v>98</v>
      </c>
      <c r="X105" s="210"/>
      <c r="Y105" s="211"/>
      <c r="Z105" s="165" t="s">
        <v>99</v>
      </c>
      <c r="AA105" s="210"/>
      <c r="AB105" s="234"/>
    </row>
    <row r="106" spans="1:28" s="71" customFormat="1" ht="29.25" customHeight="1" x14ac:dyDescent="0.25">
      <c r="A106" s="112" t="s">
        <v>263</v>
      </c>
      <c r="B106" s="94"/>
      <c r="C106" s="113"/>
      <c r="D106" s="158"/>
      <c r="E106" s="158"/>
      <c r="F106" s="159"/>
      <c r="G106" s="113"/>
      <c r="H106" s="158"/>
      <c r="I106" s="158"/>
      <c r="J106" s="159"/>
      <c r="K106" s="113"/>
      <c r="L106" s="158"/>
      <c r="M106" s="158"/>
      <c r="N106" s="158"/>
      <c r="O106" s="159"/>
      <c r="P106" s="113"/>
      <c r="Q106" s="158"/>
      <c r="R106" s="158"/>
      <c r="S106" s="159"/>
      <c r="T106" s="113"/>
      <c r="U106" s="158"/>
      <c r="V106" s="159"/>
      <c r="W106" s="113"/>
      <c r="X106" s="158"/>
      <c r="Y106" s="159"/>
      <c r="Z106" s="113"/>
      <c r="AA106" s="158"/>
      <c r="AB106" s="235"/>
    </row>
    <row r="107" spans="1:28" s="71" customFormat="1" ht="29.25" customHeight="1" x14ac:dyDescent="0.25">
      <c r="A107" s="112" t="s">
        <v>100</v>
      </c>
      <c r="B107" s="94"/>
      <c r="C107" s="113"/>
      <c r="D107" s="158"/>
      <c r="E107" s="158"/>
      <c r="F107" s="159"/>
      <c r="G107" s="113"/>
      <c r="H107" s="158"/>
      <c r="I107" s="158"/>
      <c r="J107" s="159"/>
      <c r="K107" s="113"/>
      <c r="L107" s="158"/>
      <c r="M107" s="158"/>
      <c r="N107" s="158"/>
      <c r="O107" s="159"/>
      <c r="P107" s="113"/>
      <c r="Q107" s="158"/>
      <c r="R107" s="158"/>
      <c r="S107" s="159"/>
      <c r="T107" s="113"/>
      <c r="U107" s="158"/>
      <c r="V107" s="159"/>
      <c r="W107" s="113"/>
      <c r="X107" s="158"/>
      <c r="Y107" s="159"/>
      <c r="Z107" s="113"/>
      <c r="AA107" s="158"/>
      <c r="AB107" s="235"/>
    </row>
    <row r="108" spans="1:28" s="71" customFormat="1" ht="29.25" customHeight="1" x14ac:dyDescent="0.25">
      <c r="A108" s="112" t="s">
        <v>101</v>
      </c>
      <c r="B108" s="94"/>
      <c r="C108" s="113"/>
      <c r="D108" s="158"/>
      <c r="E108" s="158"/>
      <c r="F108" s="159"/>
      <c r="G108" s="113"/>
      <c r="H108" s="158"/>
      <c r="I108" s="158"/>
      <c r="J108" s="159"/>
      <c r="K108" s="113"/>
      <c r="L108" s="158"/>
      <c r="M108" s="158"/>
      <c r="N108" s="158"/>
      <c r="O108" s="159"/>
      <c r="P108" s="113"/>
      <c r="Q108" s="158"/>
      <c r="R108" s="158"/>
      <c r="S108" s="159"/>
      <c r="T108" s="113"/>
      <c r="U108" s="158"/>
      <c r="V108" s="159"/>
      <c r="W108" s="113"/>
      <c r="X108" s="158"/>
      <c r="Y108" s="159"/>
      <c r="Z108" s="113"/>
      <c r="AA108" s="158"/>
      <c r="AB108" s="235"/>
    </row>
    <row r="109" spans="1:28" s="71" customFormat="1" ht="29.25" customHeight="1" x14ac:dyDescent="0.25">
      <c r="A109" s="93" t="s">
        <v>102</v>
      </c>
      <c r="B109" s="94"/>
      <c r="C109" s="113"/>
      <c r="D109" s="158"/>
      <c r="E109" s="158"/>
      <c r="F109" s="159"/>
      <c r="G109" s="113"/>
      <c r="H109" s="158"/>
      <c r="I109" s="158"/>
      <c r="J109" s="159"/>
      <c r="K109" s="113"/>
      <c r="L109" s="158"/>
      <c r="M109" s="158"/>
      <c r="N109" s="158"/>
      <c r="O109" s="159"/>
      <c r="P109" s="113"/>
      <c r="Q109" s="158"/>
      <c r="R109" s="158"/>
      <c r="S109" s="159"/>
      <c r="T109" s="113"/>
      <c r="U109" s="158"/>
      <c r="V109" s="159"/>
      <c r="W109" s="113"/>
      <c r="X109" s="158"/>
      <c r="Y109" s="159"/>
      <c r="Z109" s="113"/>
      <c r="AA109" s="158"/>
      <c r="AB109" s="235"/>
    </row>
    <row r="110" spans="1:28" s="71" customFormat="1" ht="29.25" customHeight="1" x14ac:dyDescent="0.25">
      <c r="A110" s="93" t="s">
        <v>103</v>
      </c>
      <c r="B110" s="94"/>
      <c r="C110" s="113"/>
      <c r="D110" s="158"/>
      <c r="E110" s="158"/>
      <c r="F110" s="159"/>
      <c r="G110" s="113"/>
      <c r="H110" s="158"/>
      <c r="I110" s="158"/>
      <c r="J110" s="159"/>
      <c r="K110" s="113"/>
      <c r="L110" s="158"/>
      <c r="M110" s="158"/>
      <c r="N110" s="158"/>
      <c r="O110" s="159"/>
      <c r="P110" s="113"/>
      <c r="Q110" s="158"/>
      <c r="R110" s="158"/>
      <c r="S110" s="159"/>
      <c r="T110" s="113"/>
      <c r="U110" s="158"/>
      <c r="V110" s="159"/>
      <c r="W110" s="113"/>
      <c r="X110" s="158"/>
      <c r="Y110" s="159"/>
      <c r="Z110" s="113"/>
      <c r="AA110" s="158"/>
      <c r="AB110" s="235"/>
    </row>
    <row r="111" spans="1:28" s="71" customFormat="1" ht="29.25" customHeight="1" x14ac:dyDescent="0.25">
      <c r="A111" s="93" t="s">
        <v>104</v>
      </c>
      <c r="B111" s="94"/>
      <c r="C111" s="113"/>
      <c r="D111" s="158"/>
      <c r="E111" s="158"/>
      <c r="F111" s="159"/>
      <c r="G111" s="113"/>
      <c r="H111" s="158"/>
      <c r="I111" s="158"/>
      <c r="J111" s="159"/>
      <c r="K111" s="113"/>
      <c r="L111" s="158"/>
      <c r="M111" s="158"/>
      <c r="N111" s="158"/>
      <c r="O111" s="159"/>
      <c r="P111" s="113"/>
      <c r="Q111" s="158"/>
      <c r="R111" s="158"/>
      <c r="S111" s="159"/>
      <c r="T111" s="113"/>
      <c r="U111" s="158"/>
      <c r="V111" s="159"/>
      <c r="W111" s="113"/>
      <c r="X111" s="158"/>
      <c r="Y111" s="159"/>
      <c r="Z111" s="113"/>
      <c r="AA111" s="158"/>
      <c r="AB111" s="235"/>
    </row>
    <row r="112" spans="1:28" s="71" customFormat="1" ht="29.25" customHeight="1" x14ac:dyDescent="0.25">
      <c r="A112" s="93" t="s">
        <v>105</v>
      </c>
      <c r="B112" s="94"/>
      <c r="C112" s="113"/>
      <c r="D112" s="158"/>
      <c r="E112" s="158"/>
      <c r="F112" s="159"/>
      <c r="G112" s="113"/>
      <c r="H112" s="158"/>
      <c r="I112" s="158"/>
      <c r="J112" s="159"/>
      <c r="K112" s="113"/>
      <c r="L112" s="158"/>
      <c r="M112" s="158"/>
      <c r="N112" s="158"/>
      <c r="O112" s="159"/>
      <c r="P112" s="113"/>
      <c r="Q112" s="158"/>
      <c r="R112" s="158"/>
      <c r="S112" s="159"/>
      <c r="T112" s="113"/>
      <c r="U112" s="158"/>
      <c r="V112" s="159"/>
      <c r="W112" s="113"/>
      <c r="X112" s="158"/>
      <c r="Y112" s="159"/>
      <c r="Z112" s="113"/>
      <c r="AA112" s="158"/>
      <c r="AB112" s="235"/>
    </row>
    <row r="113" spans="1:28" s="71" customFormat="1" ht="29.25" customHeight="1" x14ac:dyDescent="0.25">
      <c r="A113" s="93" t="s">
        <v>106</v>
      </c>
      <c r="B113" s="94"/>
      <c r="C113" s="113"/>
      <c r="D113" s="158"/>
      <c r="E113" s="158"/>
      <c r="F113" s="159"/>
      <c r="G113" s="113"/>
      <c r="H113" s="158"/>
      <c r="I113" s="158"/>
      <c r="J113" s="159"/>
      <c r="K113" s="113"/>
      <c r="L113" s="158"/>
      <c r="M113" s="158"/>
      <c r="N113" s="158"/>
      <c r="O113" s="159"/>
      <c r="P113" s="113"/>
      <c r="Q113" s="158"/>
      <c r="R113" s="158"/>
      <c r="S113" s="159"/>
      <c r="T113" s="113"/>
      <c r="U113" s="158"/>
      <c r="V113" s="159"/>
      <c r="W113" s="113"/>
      <c r="X113" s="158"/>
      <c r="Y113" s="159"/>
      <c r="Z113" s="113"/>
      <c r="AA113" s="158"/>
      <c r="AB113" s="235"/>
    </row>
    <row r="114" spans="1:28" s="71" customFormat="1" ht="29.25" customHeight="1" thickBot="1" x14ac:dyDescent="0.3">
      <c r="A114" s="135" t="s">
        <v>107</v>
      </c>
      <c r="B114" s="136"/>
      <c r="C114" s="137"/>
      <c r="D114" s="227"/>
      <c r="E114" s="227"/>
      <c r="F114" s="228"/>
      <c r="G114" s="137"/>
      <c r="H114" s="227"/>
      <c r="I114" s="227"/>
      <c r="J114" s="228"/>
      <c r="K114" s="137"/>
      <c r="L114" s="227"/>
      <c r="M114" s="227"/>
      <c r="N114" s="227"/>
      <c r="O114" s="228"/>
      <c r="P114" s="137"/>
      <c r="Q114" s="227"/>
      <c r="R114" s="227"/>
      <c r="S114" s="228"/>
      <c r="T114" s="137"/>
      <c r="U114" s="227"/>
      <c r="V114" s="228"/>
      <c r="W114" s="137"/>
      <c r="X114" s="227"/>
      <c r="Y114" s="228"/>
      <c r="Z114" s="137"/>
      <c r="AA114" s="227"/>
      <c r="AB114" s="236"/>
    </row>
    <row r="115" spans="1:28" ht="18" x14ac:dyDescent="0.25">
      <c r="A115" s="33"/>
      <c r="B115" s="54"/>
      <c r="C115" s="54"/>
      <c r="D115" s="54"/>
      <c r="E115" s="54"/>
      <c r="F115" s="54"/>
      <c r="G115" s="54"/>
      <c r="H115" s="54"/>
      <c r="I115" s="54"/>
      <c r="J115" s="54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</row>
    <row r="116" spans="1:28" ht="18" x14ac:dyDescent="0.25">
      <c r="A116" s="33"/>
      <c r="B116" s="54"/>
      <c r="C116" s="54"/>
      <c r="D116" s="54"/>
      <c r="E116" s="54"/>
      <c r="F116" s="54"/>
      <c r="G116" s="54"/>
      <c r="H116" s="54"/>
      <c r="I116" s="54"/>
      <c r="J116" s="54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</row>
    <row r="117" spans="1:28" ht="18" x14ac:dyDescent="0.25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</row>
    <row r="118" spans="1:28" ht="18" x14ac:dyDescent="0.25">
      <c r="A118" s="33"/>
      <c r="B118" s="160" t="s">
        <v>113</v>
      </c>
      <c r="C118" s="160"/>
      <c r="D118" s="73"/>
      <c r="E118" s="73"/>
      <c r="F118" s="73"/>
      <c r="G118" s="33"/>
      <c r="H118" s="33"/>
      <c r="I118" s="33"/>
      <c r="J118" s="33"/>
      <c r="K118" s="33"/>
      <c r="L118" s="160" t="s">
        <v>114</v>
      </c>
      <c r="M118" s="160"/>
      <c r="N118" s="160"/>
      <c r="O118" s="160"/>
      <c r="P118" s="160"/>
      <c r="Q118" s="73"/>
      <c r="R118" s="73"/>
      <c r="S118" s="73"/>
      <c r="T118" s="73"/>
      <c r="U118" s="73"/>
      <c r="V118" s="33"/>
      <c r="W118" s="160" t="s">
        <v>114</v>
      </c>
      <c r="X118" s="160"/>
      <c r="Y118" s="160"/>
      <c r="Z118" s="160"/>
      <c r="AA118" s="160"/>
      <c r="AB118" s="160"/>
    </row>
    <row r="119" spans="1:28" ht="18" x14ac:dyDescent="0.25">
      <c r="A119" s="33"/>
      <c r="B119" s="160">
        <f>W7</f>
        <v>0</v>
      </c>
      <c r="C119" s="160"/>
      <c r="D119" s="73"/>
      <c r="E119" s="73"/>
      <c r="F119" s="73"/>
      <c r="G119" s="33"/>
      <c r="H119" s="33"/>
      <c r="I119" s="33"/>
      <c r="J119" s="33"/>
      <c r="K119" s="33"/>
      <c r="L119" s="160" t="s">
        <v>108</v>
      </c>
      <c r="M119" s="160"/>
      <c r="N119" s="160"/>
      <c r="O119" s="160"/>
      <c r="P119" s="160"/>
      <c r="Q119" s="73"/>
      <c r="R119" s="73"/>
      <c r="S119" s="73"/>
      <c r="T119" s="73"/>
      <c r="U119" s="73"/>
      <c r="V119" s="33"/>
      <c r="W119" s="160" t="s">
        <v>108</v>
      </c>
      <c r="X119" s="160"/>
      <c r="Y119" s="160"/>
      <c r="Z119" s="160"/>
      <c r="AA119" s="160"/>
      <c r="AB119" s="160"/>
    </row>
    <row r="120" spans="1:28" ht="18" x14ac:dyDescent="0.25">
      <c r="A120" s="33"/>
      <c r="B120" s="160" t="s">
        <v>109</v>
      </c>
      <c r="C120" s="160"/>
      <c r="D120" s="73"/>
      <c r="E120" s="73"/>
      <c r="F120" s="73"/>
      <c r="G120" s="33"/>
      <c r="H120" s="33"/>
      <c r="I120" s="33"/>
      <c r="J120" s="33"/>
      <c r="K120" s="33"/>
      <c r="L120" s="160" t="s">
        <v>109</v>
      </c>
      <c r="M120" s="160"/>
      <c r="N120" s="160"/>
      <c r="O120" s="160"/>
      <c r="P120" s="160"/>
      <c r="Q120" s="73"/>
      <c r="R120" s="73"/>
      <c r="S120" s="73"/>
      <c r="T120" s="73"/>
      <c r="U120" s="73"/>
      <c r="V120" s="33"/>
      <c r="W120" s="160" t="s">
        <v>109</v>
      </c>
      <c r="X120" s="160"/>
      <c r="Y120" s="160"/>
      <c r="Z120" s="160"/>
      <c r="AA120" s="160"/>
      <c r="AB120" s="160"/>
    </row>
  </sheetData>
  <sheetProtection algorithmName="SHA-512" hashValue="Zdl7z9OrLs7l/PxtLdr9LAd8hq15oBhiLBIfJwaVOZ8wefniApwmdMF86Gbq7AFDnFEBajkF9nLCtFFKnfLsgQ==" saltValue="dl2FTTEdd0upC4tyQuGySA==" spinCount="100000" sheet="1" objects="1" scenarios="1"/>
  <protectedRanges>
    <protectedRange sqref="A87 A86:B86 A88:B88" name="Aralık1_1"/>
    <protectedRange sqref="B64:C73 I64:N73 T64:X73 O45:AB49 O35:AB42 B35:M49 W3:AB8 C4:J7 A2 A79:XFD85 A92:XFD102 A106:XFD120 B14:M28 O14:AB28 C86:XFD88" name="Aralık1"/>
    <protectedRange sqref="A2 C4:J7 W3:AB8 B14:M28 O14:AB28 B35:M49 O35:AB42 O45:AB49 B64:C73 I64:N73 T64:X73 A79:AB85 A92:AB102 A106:AB114 B118:AB120 C86:AB88" name="Araştırma Görevlisi Doktor"/>
  </protectedRanges>
  <mergeCells count="598">
    <mergeCell ref="O22:R22"/>
    <mergeCell ref="S22:V22"/>
    <mergeCell ref="X22:Z22"/>
    <mergeCell ref="AA65:AB65"/>
    <mergeCell ref="AA64:AB64"/>
    <mergeCell ref="AA73:AB73"/>
    <mergeCell ref="AA72:AB72"/>
    <mergeCell ref="AA71:AB71"/>
    <mergeCell ref="AA70:AB70"/>
    <mergeCell ref="AA69:AB69"/>
    <mergeCell ref="AA68:AB68"/>
    <mergeCell ref="AA66:AB66"/>
    <mergeCell ref="AA67:AB67"/>
    <mergeCell ref="Y62:Y63"/>
    <mergeCell ref="Z62:AB63"/>
    <mergeCell ref="U58:V58"/>
    <mergeCell ref="W58:X58"/>
    <mergeCell ref="Y58:Z58"/>
    <mergeCell ref="AA58:AB58"/>
    <mergeCell ref="N56:Q56"/>
    <mergeCell ref="R56:S56"/>
    <mergeCell ref="Y56:Z56"/>
    <mergeCell ref="AA56:AB56"/>
    <mergeCell ref="N54:Q55"/>
    <mergeCell ref="B120:C120"/>
    <mergeCell ref="L120:P120"/>
    <mergeCell ref="W120:AB120"/>
    <mergeCell ref="W114:Y114"/>
    <mergeCell ref="Z114:AB114"/>
    <mergeCell ref="B118:C118"/>
    <mergeCell ref="L118:P118"/>
    <mergeCell ref="W118:AB118"/>
    <mergeCell ref="B119:C119"/>
    <mergeCell ref="L119:P119"/>
    <mergeCell ref="W119:AB119"/>
    <mergeCell ref="A114:B114"/>
    <mergeCell ref="C114:F114"/>
    <mergeCell ref="G114:J114"/>
    <mergeCell ref="K114:O114"/>
    <mergeCell ref="P114:S114"/>
    <mergeCell ref="T114:V114"/>
    <mergeCell ref="W112:Y112"/>
    <mergeCell ref="Z112:AB112"/>
    <mergeCell ref="A113:B113"/>
    <mergeCell ref="C113:F113"/>
    <mergeCell ref="G113:J113"/>
    <mergeCell ref="K113:O113"/>
    <mergeCell ref="P113:S113"/>
    <mergeCell ref="T113:V113"/>
    <mergeCell ref="W113:Y113"/>
    <mergeCell ref="Z113:AB113"/>
    <mergeCell ref="A112:B112"/>
    <mergeCell ref="C112:F112"/>
    <mergeCell ref="G112:J112"/>
    <mergeCell ref="K112:O112"/>
    <mergeCell ref="P112:S112"/>
    <mergeCell ref="T112:V112"/>
    <mergeCell ref="W110:Y110"/>
    <mergeCell ref="Z110:AB110"/>
    <mergeCell ref="A111:B111"/>
    <mergeCell ref="C111:F111"/>
    <mergeCell ref="G111:J111"/>
    <mergeCell ref="K111:O111"/>
    <mergeCell ref="P111:S111"/>
    <mergeCell ref="T111:V111"/>
    <mergeCell ref="W111:Y111"/>
    <mergeCell ref="Z111:AB111"/>
    <mergeCell ref="A110:B110"/>
    <mergeCell ref="C110:F110"/>
    <mergeCell ref="G110:J110"/>
    <mergeCell ref="K110:O110"/>
    <mergeCell ref="P110:S110"/>
    <mergeCell ref="T110:V110"/>
    <mergeCell ref="W108:Y108"/>
    <mergeCell ref="Z108:AB108"/>
    <mergeCell ref="A109:B109"/>
    <mergeCell ref="C109:F109"/>
    <mergeCell ref="G109:J109"/>
    <mergeCell ref="K109:O109"/>
    <mergeCell ref="P109:S109"/>
    <mergeCell ref="T109:V109"/>
    <mergeCell ref="W109:Y109"/>
    <mergeCell ref="Z109:AB109"/>
    <mergeCell ref="A108:B108"/>
    <mergeCell ref="C108:F108"/>
    <mergeCell ref="G108:J108"/>
    <mergeCell ref="K108:O108"/>
    <mergeCell ref="P108:S108"/>
    <mergeCell ref="T108:V108"/>
    <mergeCell ref="W106:Y106"/>
    <mergeCell ref="Z106:AB106"/>
    <mergeCell ref="A107:B107"/>
    <mergeCell ref="C107:F107"/>
    <mergeCell ref="G107:J107"/>
    <mergeCell ref="K107:O107"/>
    <mergeCell ref="P107:S107"/>
    <mergeCell ref="T107:V107"/>
    <mergeCell ref="W107:Y107"/>
    <mergeCell ref="Z107:AB107"/>
    <mergeCell ref="A106:B106"/>
    <mergeCell ref="C106:F106"/>
    <mergeCell ref="G106:J106"/>
    <mergeCell ref="K106:O106"/>
    <mergeCell ref="P106:S106"/>
    <mergeCell ref="T106:V106"/>
    <mergeCell ref="B103:C103"/>
    <mergeCell ref="A104:AB104"/>
    <mergeCell ref="A105:B105"/>
    <mergeCell ref="C105:F105"/>
    <mergeCell ref="G105:J105"/>
    <mergeCell ref="K105:O105"/>
    <mergeCell ref="P105:S105"/>
    <mergeCell ref="T105:V105"/>
    <mergeCell ref="W105:Y105"/>
    <mergeCell ref="Z105:AB105"/>
    <mergeCell ref="W101:Y101"/>
    <mergeCell ref="Z101:AB101"/>
    <mergeCell ref="A102:B102"/>
    <mergeCell ref="C102:F102"/>
    <mergeCell ref="G102:J102"/>
    <mergeCell ref="K102:O102"/>
    <mergeCell ref="P102:S102"/>
    <mergeCell ref="T102:V102"/>
    <mergeCell ref="W102:Y102"/>
    <mergeCell ref="Z102:AB102"/>
    <mergeCell ref="A101:B101"/>
    <mergeCell ref="C101:F101"/>
    <mergeCell ref="G101:J101"/>
    <mergeCell ref="K101:O101"/>
    <mergeCell ref="P101:S101"/>
    <mergeCell ref="T101:V101"/>
    <mergeCell ref="W99:Y99"/>
    <mergeCell ref="Z99:AB99"/>
    <mergeCell ref="A100:B100"/>
    <mergeCell ref="C100:F100"/>
    <mergeCell ref="G100:J100"/>
    <mergeCell ref="K100:O100"/>
    <mergeCell ref="P100:S100"/>
    <mergeCell ref="T100:V100"/>
    <mergeCell ref="W100:Y100"/>
    <mergeCell ref="Z100:AB100"/>
    <mergeCell ref="A99:B99"/>
    <mergeCell ref="C99:F99"/>
    <mergeCell ref="G99:J99"/>
    <mergeCell ref="K99:O99"/>
    <mergeCell ref="P99:S99"/>
    <mergeCell ref="T99:V99"/>
    <mergeCell ref="W97:Y97"/>
    <mergeCell ref="Z97:AB97"/>
    <mergeCell ref="A98:B98"/>
    <mergeCell ref="C98:F98"/>
    <mergeCell ref="G98:J98"/>
    <mergeCell ref="K98:O98"/>
    <mergeCell ref="P98:S98"/>
    <mergeCell ref="T98:V98"/>
    <mergeCell ref="W98:Y98"/>
    <mergeCell ref="Z98:AB98"/>
    <mergeCell ref="A97:B97"/>
    <mergeCell ref="C97:F97"/>
    <mergeCell ref="G97:J97"/>
    <mergeCell ref="K97:O97"/>
    <mergeCell ref="P97:S97"/>
    <mergeCell ref="T97:V97"/>
    <mergeCell ref="W95:Y95"/>
    <mergeCell ref="Z95:AB95"/>
    <mergeCell ref="A96:B96"/>
    <mergeCell ref="C96:F96"/>
    <mergeCell ref="G96:J96"/>
    <mergeCell ref="K96:O96"/>
    <mergeCell ref="P96:S96"/>
    <mergeCell ref="T96:V96"/>
    <mergeCell ref="W96:Y96"/>
    <mergeCell ref="Z96:AB96"/>
    <mergeCell ref="A95:B95"/>
    <mergeCell ref="C95:F95"/>
    <mergeCell ref="G95:J95"/>
    <mergeCell ref="K95:O95"/>
    <mergeCell ref="P95:S95"/>
    <mergeCell ref="T95:V95"/>
    <mergeCell ref="A94:B94"/>
    <mergeCell ref="C94:F94"/>
    <mergeCell ref="G94:J94"/>
    <mergeCell ref="K94:O94"/>
    <mergeCell ref="P94:S94"/>
    <mergeCell ref="T94:V94"/>
    <mergeCell ref="W94:Y94"/>
    <mergeCell ref="Z94:AB94"/>
    <mergeCell ref="A93:B93"/>
    <mergeCell ref="C93:F93"/>
    <mergeCell ref="G93:J93"/>
    <mergeCell ref="K93:O93"/>
    <mergeCell ref="P93:S93"/>
    <mergeCell ref="T93:V93"/>
    <mergeCell ref="A92:B92"/>
    <mergeCell ref="C92:F92"/>
    <mergeCell ref="G92:J92"/>
    <mergeCell ref="K92:O92"/>
    <mergeCell ref="P92:S92"/>
    <mergeCell ref="T92:V92"/>
    <mergeCell ref="W92:Y92"/>
    <mergeCell ref="Z92:AB92"/>
    <mergeCell ref="W93:Y93"/>
    <mergeCell ref="Z93:AB93"/>
    <mergeCell ref="W88:Y88"/>
    <mergeCell ref="Z88:AB88"/>
    <mergeCell ref="A90:AB90"/>
    <mergeCell ref="A91:B91"/>
    <mergeCell ref="C91:F91"/>
    <mergeCell ref="G91:J91"/>
    <mergeCell ref="K91:O91"/>
    <mergeCell ref="P91:S91"/>
    <mergeCell ref="T91:V91"/>
    <mergeCell ref="W91:Y91"/>
    <mergeCell ref="A88:B88"/>
    <mergeCell ref="C88:F88"/>
    <mergeCell ref="G88:J88"/>
    <mergeCell ref="K88:O88"/>
    <mergeCell ref="P88:S88"/>
    <mergeCell ref="T88:V88"/>
    <mergeCell ref="Z91:AB91"/>
    <mergeCell ref="W85:Y85"/>
    <mergeCell ref="Z85:AB85"/>
    <mergeCell ref="A86:B86"/>
    <mergeCell ref="C86:F86"/>
    <mergeCell ref="G86:J86"/>
    <mergeCell ref="K86:O86"/>
    <mergeCell ref="P86:S86"/>
    <mergeCell ref="T86:V86"/>
    <mergeCell ref="W86:Y86"/>
    <mergeCell ref="Z86:AB86"/>
    <mergeCell ref="A85:B85"/>
    <mergeCell ref="C85:F85"/>
    <mergeCell ref="G85:J85"/>
    <mergeCell ref="K85:O85"/>
    <mergeCell ref="P85:S85"/>
    <mergeCell ref="T85:V85"/>
    <mergeCell ref="W83:Y83"/>
    <mergeCell ref="Z83:AB83"/>
    <mergeCell ref="A84:B84"/>
    <mergeCell ref="C84:F84"/>
    <mergeCell ref="G84:J84"/>
    <mergeCell ref="K84:O84"/>
    <mergeCell ref="P84:S84"/>
    <mergeCell ref="T84:V84"/>
    <mergeCell ref="W84:Y84"/>
    <mergeCell ref="Z84:AB84"/>
    <mergeCell ref="A83:B83"/>
    <mergeCell ref="C83:F83"/>
    <mergeCell ref="G83:J83"/>
    <mergeCell ref="K83:O83"/>
    <mergeCell ref="P83:S83"/>
    <mergeCell ref="T83:V83"/>
    <mergeCell ref="W81:Y81"/>
    <mergeCell ref="Z81:AB81"/>
    <mergeCell ref="A82:B82"/>
    <mergeCell ref="C82:F82"/>
    <mergeCell ref="G82:J82"/>
    <mergeCell ref="K82:O82"/>
    <mergeCell ref="P82:S82"/>
    <mergeCell ref="T82:V82"/>
    <mergeCell ref="W82:Y82"/>
    <mergeCell ref="Z82:AB82"/>
    <mergeCell ref="A81:B81"/>
    <mergeCell ref="C81:F81"/>
    <mergeCell ref="G81:J81"/>
    <mergeCell ref="K81:O81"/>
    <mergeCell ref="P81:S81"/>
    <mergeCell ref="T81:V81"/>
    <mergeCell ref="W79:Y79"/>
    <mergeCell ref="Z79:AB79"/>
    <mergeCell ref="A80:B80"/>
    <mergeCell ref="C80:F80"/>
    <mergeCell ref="G80:J80"/>
    <mergeCell ref="K80:O80"/>
    <mergeCell ref="P80:S80"/>
    <mergeCell ref="T80:V80"/>
    <mergeCell ref="W80:Y80"/>
    <mergeCell ref="Z80:AB80"/>
    <mergeCell ref="A79:B79"/>
    <mergeCell ref="C79:F79"/>
    <mergeCell ref="G79:J79"/>
    <mergeCell ref="K79:O79"/>
    <mergeCell ref="P79:S79"/>
    <mergeCell ref="T79:V79"/>
    <mergeCell ref="Z74:AB74"/>
    <mergeCell ref="A77:AB77"/>
    <mergeCell ref="A78:B78"/>
    <mergeCell ref="C78:F78"/>
    <mergeCell ref="G78:J78"/>
    <mergeCell ref="K78:O78"/>
    <mergeCell ref="P78:S78"/>
    <mergeCell ref="T78:V78"/>
    <mergeCell ref="W78:Y78"/>
    <mergeCell ref="Z78:AB78"/>
    <mergeCell ref="B73:C73"/>
    <mergeCell ref="I73:N73"/>
    <mergeCell ref="T73:X73"/>
    <mergeCell ref="A74:C74"/>
    <mergeCell ref="F74:G74"/>
    <mergeCell ref="H74:N74"/>
    <mergeCell ref="Q74:R74"/>
    <mergeCell ref="S74:X74"/>
    <mergeCell ref="B71:C71"/>
    <mergeCell ref="I71:N71"/>
    <mergeCell ref="T71:X71"/>
    <mergeCell ref="B72:C72"/>
    <mergeCell ref="I72:N72"/>
    <mergeCell ref="T72:X72"/>
    <mergeCell ref="B69:C69"/>
    <mergeCell ref="I69:N69"/>
    <mergeCell ref="T69:X69"/>
    <mergeCell ref="B70:C70"/>
    <mergeCell ref="I70:N70"/>
    <mergeCell ref="T70:X70"/>
    <mergeCell ref="B67:C67"/>
    <mergeCell ref="I67:N67"/>
    <mergeCell ref="T67:X67"/>
    <mergeCell ref="B68:C68"/>
    <mergeCell ref="I68:N68"/>
    <mergeCell ref="T68:X68"/>
    <mergeCell ref="B65:C65"/>
    <mergeCell ref="I65:N65"/>
    <mergeCell ref="T65:X65"/>
    <mergeCell ref="B66:C66"/>
    <mergeCell ref="I66:N66"/>
    <mergeCell ref="T66:X66"/>
    <mergeCell ref="Q62:R63"/>
    <mergeCell ref="S62:S63"/>
    <mergeCell ref="T62:X63"/>
    <mergeCell ref="B64:C64"/>
    <mergeCell ref="I64:N64"/>
    <mergeCell ref="T64:X64"/>
    <mergeCell ref="A61:G61"/>
    <mergeCell ref="H61:R61"/>
    <mergeCell ref="S61:AB61"/>
    <mergeCell ref="A62:A63"/>
    <mergeCell ref="B62:C63"/>
    <mergeCell ref="D62:E62"/>
    <mergeCell ref="F62:G63"/>
    <mergeCell ref="H62:H63"/>
    <mergeCell ref="I62:N63"/>
    <mergeCell ref="O62:P62"/>
    <mergeCell ref="B59:C59"/>
    <mergeCell ref="A60:AB60"/>
    <mergeCell ref="U57:V57"/>
    <mergeCell ref="W57:X57"/>
    <mergeCell ref="Y57:Z57"/>
    <mergeCell ref="AA57:AB57"/>
    <mergeCell ref="A58:B58"/>
    <mergeCell ref="C58:F58"/>
    <mergeCell ref="G58:J58"/>
    <mergeCell ref="K58:M58"/>
    <mergeCell ref="N58:Q58"/>
    <mergeCell ref="R58:T58"/>
    <mergeCell ref="A57:B57"/>
    <mergeCell ref="C57:F57"/>
    <mergeCell ref="G57:J57"/>
    <mergeCell ref="K57:M57"/>
    <mergeCell ref="N57:Q57"/>
    <mergeCell ref="R57:T57"/>
    <mergeCell ref="A56:B56"/>
    <mergeCell ref="C56:D56"/>
    <mergeCell ref="E56:F56"/>
    <mergeCell ref="G56:H56"/>
    <mergeCell ref="I56:J56"/>
    <mergeCell ref="L56:M56"/>
    <mergeCell ref="A54:B55"/>
    <mergeCell ref="C54:F54"/>
    <mergeCell ref="G54:J54"/>
    <mergeCell ref="K54:M54"/>
    <mergeCell ref="R54:T54"/>
    <mergeCell ref="A50:K50"/>
    <mergeCell ref="N50:Z50"/>
    <mergeCell ref="B51:C51"/>
    <mergeCell ref="A52:AB52"/>
    <mergeCell ref="A53:M53"/>
    <mergeCell ref="N53:X53"/>
    <mergeCell ref="Y53:AB53"/>
    <mergeCell ref="U54:V54"/>
    <mergeCell ref="W54:X54"/>
    <mergeCell ref="Y54:Z55"/>
    <mergeCell ref="AA54:AB55"/>
    <mergeCell ref="C55:D55"/>
    <mergeCell ref="E55:F55"/>
    <mergeCell ref="G55:H55"/>
    <mergeCell ref="I55:J55"/>
    <mergeCell ref="L55:M55"/>
    <mergeCell ref="R55:S55"/>
    <mergeCell ref="C48:F48"/>
    <mergeCell ref="H48:K48"/>
    <mergeCell ref="O48:R48"/>
    <mergeCell ref="S48:V48"/>
    <mergeCell ref="X48:Z48"/>
    <mergeCell ref="C49:F49"/>
    <mergeCell ref="H49:K49"/>
    <mergeCell ref="O49:R49"/>
    <mergeCell ref="S49:V49"/>
    <mergeCell ref="X49:Z49"/>
    <mergeCell ref="C46:F46"/>
    <mergeCell ref="H46:K46"/>
    <mergeCell ref="O46:R46"/>
    <mergeCell ref="S46:V46"/>
    <mergeCell ref="X46:Z46"/>
    <mergeCell ref="C47:F47"/>
    <mergeCell ref="H47:K47"/>
    <mergeCell ref="O47:R47"/>
    <mergeCell ref="S47:V47"/>
    <mergeCell ref="X47:Z47"/>
    <mergeCell ref="C44:F44"/>
    <mergeCell ref="H44:K44"/>
    <mergeCell ref="N44:AB44"/>
    <mergeCell ref="C45:F45"/>
    <mergeCell ref="H45:K45"/>
    <mergeCell ref="O45:R45"/>
    <mergeCell ref="S45:V45"/>
    <mergeCell ref="X45:Z45"/>
    <mergeCell ref="C42:F42"/>
    <mergeCell ref="H42:K42"/>
    <mergeCell ref="O42:R42"/>
    <mergeCell ref="S42:V42"/>
    <mergeCell ref="X42:Z42"/>
    <mergeCell ref="C43:F43"/>
    <mergeCell ref="H43:K43"/>
    <mergeCell ref="N43:Z43"/>
    <mergeCell ref="C40:F40"/>
    <mergeCell ref="H40:K40"/>
    <mergeCell ref="O40:R40"/>
    <mergeCell ref="S40:V40"/>
    <mergeCell ref="X40:Z40"/>
    <mergeCell ref="C41:F41"/>
    <mergeCell ref="H41:K41"/>
    <mergeCell ref="O41:R41"/>
    <mergeCell ref="S41:V41"/>
    <mergeCell ref="X41:Z41"/>
    <mergeCell ref="C38:F38"/>
    <mergeCell ref="H38:K38"/>
    <mergeCell ref="O38:R38"/>
    <mergeCell ref="S38:V38"/>
    <mergeCell ref="X38:Z38"/>
    <mergeCell ref="C39:F39"/>
    <mergeCell ref="H39:K39"/>
    <mergeCell ref="O39:R39"/>
    <mergeCell ref="S39:V39"/>
    <mergeCell ref="X39:Z39"/>
    <mergeCell ref="C36:F36"/>
    <mergeCell ref="H36:K36"/>
    <mergeCell ref="O36:R36"/>
    <mergeCell ref="S36:V36"/>
    <mergeCell ref="X36:Z36"/>
    <mergeCell ref="C37:F37"/>
    <mergeCell ref="H37:K37"/>
    <mergeCell ref="O37:R37"/>
    <mergeCell ref="S37:V37"/>
    <mergeCell ref="X37:Z37"/>
    <mergeCell ref="C35:F35"/>
    <mergeCell ref="H35:K35"/>
    <mergeCell ref="O35:R35"/>
    <mergeCell ref="S35:V35"/>
    <mergeCell ref="X35:Z35"/>
    <mergeCell ref="L33:M33"/>
    <mergeCell ref="N33:N34"/>
    <mergeCell ref="O33:R34"/>
    <mergeCell ref="S33:V34"/>
    <mergeCell ref="W33:W34"/>
    <mergeCell ref="X33:Z34"/>
    <mergeCell ref="A31:AB31"/>
    <mergeCell ref="AD31:AE31"/>
    <mergeCell ref="AI31:AJ31"/>
    <mergeCell ref="A32:M32"/>
    <mergeCell ref="N32:AB32"/>
    <mergeCell ref="A33:A34"/>
    <mergeCell ref="B33:B34"/>
    <mergeCell ref="C33:F34"/>
    <mergeCell ref="G33:G34"/>
    <mergeCell ref="H33:K34"/>
    <mergeCell ref="AA33:AB33"/>
    <mergeCell ref="C21:F21"/>
    <mergeCell ref="H21:K21"/>
    <mergeCell ref="O21:R21"/>
    <mergeCell ref="S21:V21"/>
    <mergeCell ref="A29:K29"/>
    <mergeCell ref="N29:Z29"/>
    <mergeCell ref="C26:F26"/>
    <mergeCell ref="H26:K26"/>
    <mergeCell ref="O26:R26"/>
    <mergeCell ref="S26:V26"/>
    <mergeCell ref="X26:Z26"/>
    <mergeCell ref="C27:F27"/>
    <mergeCell ref="H27:K27"/>
    <mergeCell ref="O27:R27"/>
    <mergeCell ref="S27:V27"/>
    <mergeCell ref="X27:Z27"/>
    <mergeCell ref="X21:Z21"/>
    <mergeCell ref="C23:F23"/>
    <mergeCell ref="H23:K23"/>
    <mergeCell ref="O23:R23"/>
    <mergeCell ref="S23:V23"/>
    <mergeCell ref="X23:Z23"/>
    <mergeCell ref="C22:F22"/>
    <mergeCell ref="H22:K22"/>
    <mergeCell ref="C28:F28"/>
    <mergeCell ref="H28:K28"/>
    <mergeCell ref="O28:R28"/>
    <mergeCell ref="S28:V28"/>
    <mergeCell ref="X28:Z28"/>
    <mergeCell ref="C24:F24"/>
    <mergeCell ref="H24:K24"/>
    <mergeCell ref="O24:R24"/>
    <mergeCell ref="S24:V24"/>
    <mergeCell ref="X24:Z24"/>
    <mergeCell ref="C25:F25"/>
    <mergeCell ref="H25:K25"/>
    <mergeCell ref="O25:R25"/>
    <mergeCell ref="S25:V25"/>
    <mergeCell ref="X25:Z25"/>
    <mergeCell ref="C19:F19"/>
    <mergeCell ref="H19:K19"/>
    <mergeCell ref="O19:R19"/>
    <mergeCell ref="S19:V19"/>
    <mergeCell ref="X19:Z19"/>
    <mergeCell ref="C20:F20"/>
    <mergeCell ref="H20:K20"/>
    <mergeCell ref="O20:R20"/>
    <mergeCell ref="S20:V20"/>
    <mergeCell ref="X20:Z20"/>
    <mergeCell ref="H17:K17"/>
    <mergeCell ref="O17:R17"/>
    <mergeCell ref="S17:V17"/>
    <mergeCell ref="X17:Z17"/>
    <mergeCell ref="C18:F18"/>
    <mergeCell ref="H18:K18"/>
    <mergeCell ref="O18:R18"/>
    <mergeCell ref="S18:V18"/>
    <mergeCell ref="X18:Z18"/>
    <mergeCell ref="AD1:AE1"/>
    <mergeCell ref="A2:AB2"/>
    <mergeCell ref="T3:V3"/>
    <mergeCell ref="W3:AB3"/>
    <mergeCell ref="A4:B4"/>
    <mergeCell ref="C4:J4"/>
    <mergeCell ref="T4:V4"/>
    <mergeCell ref="W4:AB4"/>
    <mergeCell ref="A7:B7"/>
    <mergeCell ref="C7:J7"/>
    <mergeCell ref="T7:V7"/>
    <mergeCell ref="W7:AB7"/>
    <mergeCell ref="A5:B5"/>
    <mergeCell ref="C5:J5"/>
    <mergeCell ref="T5:V6"/>
    <mergeCell ref="W5:AB5"/>
    <mergeCell ref="A6:B6"/>
    <mergeCell ref="C6:J6"/>
    <mergeCell ref="W6:AB6"/>
    <mergeCell ref="A1:AB1"/>
    <mergeCell ref="A8:B8"/>
    <mergeCell ref="C8:J8"/>
    <mergeCell ref="T8:V8"/>
    <mergeCell ref="W8:AB8"/>
    <mergeCell ref="A10:AB10"/>
    <mergeCell ref="A11:M11"/>
    <mergeCell ref="N11:AB11"/>
    <mergeCell ref="A12:A13"/>
    <mergeCell ref="B12:B13"/>
    <mergeCell ref="C12:F13"/>
    <mergeCell ref="G12:G13"/>
    <mergeCell ref="H12:K13"/>
    <mergeCell ref="L12:M12"/>
    <mergeCell ref="N12:N13"/>
    <mergeCell ref="O12:R13"/>
    <mergeCell ref="S12:V13"/>
    <mergeCell ref="W12:W13"/>
    <mergeCell ref="X12:Z13"/>
    <mergeCell ref="AA12:AB12"/>
    <mergeCell ref="A9:J9"/>
    <mergeCell ref="A87:B87"/>
    <mergeCell ref="P87:S87"/>
    <mergeCell ref="K87:O87"/>
    <mergeCell ref="G87:J87"/>
    <mergeCell ref="C87:F87"/>
    <mergeCell ref="Z87:AB87"/>
    <mergeCell ref="W87:Y87"/>
    <mergeCell ref="T87:V87"/>
    <mergeCell ref="C14:F14"/>
    <mergeCell ref="H14:K14"/>
    <mergeCell ref="O14:R14"/>
    <mergeCell ref="S14:V14"/>
    <mergeCell ref="X14:Z14"/>
    <mergeCell ref="C15:F15"/>
    <mergeCell ref="H15:K15"/>
    <mergeCell ref="O15:R15"/>
    <mergeCell ref="S15:V15"/>
    <mergeCell ref="X15:Z15"/>
    <mergeCell ref="C16:F16"/>
    <mergeCell ref="H16:K16"/>
    <mergeCell ref="O16:R16"/>
    <mergeCell ref="S16:V16"/>
    <mergeCell ref="X16:Z16"/>
    <mergeCell ref="C17:F17"/>
  </mergeCells>
  <dataValidations count="5">
    <dataValidation type="list" allowBlank="1" showInputMessage="1" showErrorMessage="1" sqref="W8:AB8" xr:uid="{77D22DB4-C0E9-49FF-BF31-C4F8F67047BD}">
      <formula1>$AG$5:$AG$15</formula1>
    </dataValidation>
    <dataValidation type="list" allowBlank="1" showInputMessage="1" showErrorMessage="1" sqref="B103:J103 B115:J116" xr:uid="{9435AAC7-A518-491A-9DEE-AC6F852C682C}">
      <formula1>$K$4:$K$34</formula1>
    </dataValidation>
    <dataValidation type="list" allowBlank="1" showInputMessage="1" showErrorMessage="1" sqref="B64 O14:R28 B14:B28 I64:N64" xr:uid="{9020258C-EA29-4F87-866C-D71F5F229D99}">
      <formula1>$C$7</formula1>
    </dataValidation>
    <dataValidation type="list" allowBlank="1" showInputMessage="1" showErrorMessage="1" sqref="W5:AB5" xr:uid="{78D0EBB1-F133-4EB3-B0AD-15FF2C99437D}">
      <formula1>$AD$18</formula1>
    </dataValidation>
    <dataValidation type="list" allowBlank="1" showInputMessage="1" showErrorMessage="1" sqref="W6:AB6" xr:uid="{B2726B62-36BE-4018-B0BB-9C4295793365}">
      <formula1>$AD$15:$AD$16</formula1>
    </dataValidation>
  </dataValidations>
  <pageMargins left="0.23622047244094491" right="0.23622047244094491" top="0.35433070866141736" bottom="0.35433070866141736" header="0.31496062992125984" footer="0.31496062992125984"/>
  <pageSetup paperSize="9" scale="28" orientation="portrait" r:id="rId1"/>
  <headerFooter>
    <oddFooter>&amp;RBelge Yayım Tarihi : 15.03.2022
Revizyon No:0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EB2238D0-17B7-4469-9795-FB758F08A388}">
          <x14:formula1>
            <xm:f>Bilgi!$E$32</xm:f>
          </x14:formula1>
          <xm:sqref>T64:X73 O45:R49</xm:sqref>
        </x14:dataValidation>
        <x14:dataValidation type="list" allowBlank="1" showInputMessage="1" showErrorMessage="1" xr:uid="{A94BC22B-9757-4D09-B533-A34BF3BC6AB0}">
          <x14:formula1>
            <xm:f>Bilgi!$E$56:$E$57</xm:f>
          </x14:formula1>
          <xm:sqref>C5:J5</xm:sqref>
        </x14:dataValidation>
        <x14:dataValidation type="list" allowBlank="1" showInputMessage="1" showErrorMessage="1" xr:uid="{93E6E81E-41D6-4539-8D35-68C7B18C8034}">
          <x14:formula1>
            <xm:f>'Bilgi 2'!$A$21:$A$25</xm:f>
          </x14:formula1>
          <xm:sqref>W118:AB118</xm:sqref>
        </x14:dataValidation>
        <x14:dataValidation type="list" allowBlank="1" showInputMessage="1" showErrorMessage="1" xr:uid="{0D6BCA22-25E6-4734-A8D0-E47F0AE3FF49}">
          <x14:formula1>
            <xm:f>Bilgi!$B$35:$B$39</xm:f>
          </x14:formula1>
          <xm:sqref>P4</xm:sqref>
        </x14:dataValidation>
        <x14:dataValidation type="list" allowBlank="1" showInputMessage="1" showErrorMessage="1" xr:uid="{BA26AD56-8DBA-4451-BFCC-7CE891E7908C}">
          <x14:formula1>
            <xm:f>'Bilgi 2'!$A$26:$A$28</xm:f>
          </x14:formula1>
          <xm:sqref>L118:P118</xm:sqref>
        </x14:dataValidation>
        <x14:dataValidation type="list" allowBlank="1" showInputMessage="1" showErrorMessage="1" xr:uid="{8710F3F5-09E9-4B28-A325-671A0FAE5B0D}">
          <x14:formula1>
            <xm:f>Bilgi!$G$3:$G$22</xm:f>
          </x14:formula1>
          <xm:sqref>C7:J7</xm:sqref>
        </x14:dataValidation>
        <x14:dataValidation type="list" allowBlank="1" showInputMessage="1" showErrorMessage="1" xr:uid="{861D0206-678E-42EC-82A1-CCC13983F08A}">
          <x14:formula1>
            <xm:f>'Bilgi 2'!$E$28:$E$48</xm:f>
          </x14:formula1>
          <xm:sqref>A2:AB2</xm:sqref>
        </x14:dataValidation>
        <x14:dataValidation type="list" allowBlank="1" showInputMessage="1" showErrorMessage="1" xr:uid="{B092EE93-07D6-4F95-A990-00F8999ED5F5}">
          <x14:formula1>
            <xm:f>INDIRECT("Bilgi!"&amp;VLOOKUP(B14,Bilgi!$E$2:$F$23,2,FALSE))</xm:f>
          </x14:formula1>
          <xm:sqref>C35:F49 C14:F28</xm:sqref>
        </x14:dataValidation>
        <x14:dataValidation type="list" allowBlank="1" showInputMessage="1" showErrorMessage="1" xr:uid="{6D10D4CA-3505-4D6D-AC81-53EB583EED47}">
          <x14:formula1>
            <xm:f>INDIRECT("Bilgi!"&amp;VLOOKUP(O14,Bilgi!$E$2:$F$23,2,FALSE))</xm:f>
          </x14:formula1>
          <xm:sqref>S45:V49 S14:V28 S35:V42</xm:sqref>
        </x14:dataValidation>
        <x14:dataValidation type="list" allowBlank="1" showInputMessage="1" showErrorMessage="1" xr:uid="{44F22FC0-1332-4330-83CC-9C03EC1C063D}">
          <x14:formula1>
            <xm:f>INDIRECT("Bilgi!"&amp;VLOOKUP(S43,Bilgi!$E$2:$F$21,2,FALSE))</xm:f>
          </x14:formula1>
          <xm:sqref>V43:V44</xm:sqref>
        </x14:dataValidation>
        <x14:dataValidation type="list" allowBlank="1" showInputMessage="1" showErrorMessage="1" xr:uid="{D981997D-75A2-40F9-81D0-EF6115E410A9}">
          <x14:formula1>
            <xm:f>Bilgi!$E$2:$E$20</xm:f>
          </x14:formula1>
          <xm:sqref>P43:P44 K7:N7</xm:sqref>
        </x14:dataValidation>
        <x14:dataValidation type="list" allowBlank="1" showInputMessage="1" showErrorMessage="1" xr:uid="{5D447955-CD56-4804-AD4C-381ACBB879CB}">
          <x14:formula1>
            <xm:f>Bilgi!$E$36:$E$50</xm:f>
          </x14:formula1>
          <xm:sqref>I65:N73 O35:R42</xm:sqref>
        </x14:dataValidation>
        <x14:dataValidation type="list" allowBlank="1" showInputMessage="1" showErrorMessage="1" xr:uid="{9D190F4C-281B-4CCE-97A7-297431734E9D}">
          <x14:formula1>
            <xm:f>Bilgi!$E$3:$E$23</xm:f>
          </x14:formula1>
          <xm:sqref>B35:B49 B65:C73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2:C12"/>
  <sheetViews>
    <sheetView workbookViewId="0">
      <selection activeCell="M13" sqref="M13"/>
    </sheetView>
  </sheetViews>
  <sheetFormatPr defaultRowHeight="14.25" x14ac:dyDescent="0.2"/>
  <cols>
    <col min="1" max="2" width="9.140625" style="16"/>
    <col min="3" max="3" width="95.85546875" style="16" customWidth="1"/>
    <col min="4" max="16384" width="9.140625" style="16"/>
  </cols>
  <sheetData>
    <row r="2" spans="1:3" x14ac:dyDescent="0.2">
      <c r="B2" s="240" t="s">
        <v>231</v>
      </c>
      <c r="C2" s="240"/>
    </row>
    <row r="3" spans="1:3" ht="32.25" customHeight="1" x14ac:dyDescent="0.2">
      <c r="B3" s="18">
        <v>1</v>
      </c>
      <c r="C3" s="21" t="s">
        <v>262</v>
      </c>
    </row>
    <row r="4" spans="1:3" ht="32.25" customHeight="1" x14ac:dyDescent="0.2">
      <c r="B4" s="18">
        <v>2</v>
      </c>
      <c r="C4" s="17" t="s">
        <v>232</v>
      </c>
    </row>
    <row r="5" spans="1:3" ht="32.25" customHeight="1" x14ac:dyDescent="0.2">
      <c r="B5" s="18">
        <v>3</v>
      </c>
      <c r="C5" s="17" t="s">
        <v>233</v>
      </c>
    </row>
    <row r="6" spans="1:3" ht="32.25" customHeight="1" x14ac:dyDescent="0.2">
      <c r="B6" s="18">
        <v>4</v>
      </c>
      <c r="C6" s="17" t="s">
        <v>234</v>
      </c>
    </row>
    <row r="7" spans="1:3" ht="32.25" customHeight="1" x14ac:dyDescent="0.2">
      <c r="B7" s="18">
        <v>5</v>
      </c>
      <c r="C7" s="17" t="s">
        <v>235</v>
      </c>
    </row>
    <row r="8" spans="1:3" ht="32.25" customHeight="1" x14ac:dyDescent="0.2">
      <c r="B8" s="18">
        <v>6</v>
      </c>
      <c r="C8" s="17" t="s">
        <v>236</v>
      </c>
    </row>
    <row r="9" spans="1:3" ht="32.25" customHeight="1" x14ac:dyDescent="0.2">
      <c r="B9" s="18">
        <v>7</v>
      </c>
      <c r="C9" s="17" t="s">
        <v>237</v>
      </c>
    </row>
    <row r="10" spans="1:3" ht="33" customHeight="1" x14ac:dyDescent="0.2">
      <c r="B10" s="20">
        <v>8</v>
      </c>
      <c r="C10" s="17" t="s">
        <v>270</v>
      </c>
    </row>
    <row r="11" spans="1:3" ht="42.75" x14ac:dyDescent="0.2">
      <c r="B11" s="20">
        <v>9</v>
      </c>
      <c r="C11" s="17" t="s">
        <v>272</v>
      </c>
    </row>
    <row r="12" spans="1:3" s="20" customFormat="1" ht="48" customHeight="1" x14ac:dyDescent="0.2">
      <c r="A12" s="16"/>
      <c r="B12" s="20">
        <v>10</v>
      </c>
      <c r="C12" s="77" t="s">
        <v>277</v>
      </c>
    </row>
  </sheetData>
  <mergeCells count="1">
    <mergeCell ref="B2:C2"/>
  </mergeCells>
  <hyperlinks>
    <hyperlink ref="C3" r:id="rId1" xr:uid="{00000000-0004-0000-01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17"/>
  <sheetViews>
    <sheetView showFormulas="1" showGridLines="0" workbookViewId="0">
      <pane ySplit="1" topLeftCell="A2" activePane="bottomLeft" state="frozen"/>
      <selection activeCell="E34" sqref="E34:E46"/>
      <selection pane="bottomLeft" activeCell="G34" sqref="G34"/>
    </sheetView>
  </sheetViews>
  <sheetFormatPr defaultRowHeight="12" x14ac:dyDescent="0.2"/>
  <cols>
    <col min="1" max="1" width="17.5703125" style="4" bestFit="1" customWidth="1"/>
    <col min="2" max="2" width="12.7109375" style="4" bestFit="1" customWidth="1"/>
    <col min="3" max="3" width="33.42578125" style="12" customWidth="1"/>
    <col min="4" max="4" width="3.140625" style="4" customWidth="1"/>
    <col min="5" max="5" width="34.85546875" style="4" bestFit="1" customWidth="1"/>
    <col min="6" max="6" width="9.140625" style="4"/>
    <col min="7" max="7" width="17.5703125" style="4" bestFit="1" customWidth="1"/>
    <col min="8" max="16384" width="9.140625" style="4"/>
  </cols>
  <sheetData>
    <row r="1" spans="1:7" x14ac:dyDescent="0.2">
      <c r="A1" s="7" t="s">
        <v>184</v>
      </c>
      <c r="B1" s="7" t="s">
        <v>183</v>
      </c>
      <c r="C1" s="11" t="s">
        <v>187</v>
      </c>
      <c r="E1" s="7" t="s">
        <v>174</v>
      </c>
      <c r="G1" s="4" t="s">
        <v>266</v>
      </c>
    </row>
    <row r="2" spans="1:7" x14ac:dyDescent="0.2">
      <c r="A2" s="8" t="s">
        <v>39</v>
      </c>
      <c r="B2" s="83" t="s">
        <v>218</v>
      </c>
      <c r="C2" s="84">
        <f>IF(A2='Öğr.Üyesi-Öğr.Gör.'!$B$14,1,0)</f>
        <v>0</v>
      </c>
      <c r="E2" s="80"/>
      <c r="F2" s="81"/>
      <c r="G2" s="9"/>
    </row>
    <row r="3" spans="1:7" ht="15" x14ac:dyDescent="0.25">
      <c r="A3" s="8" t="s">
        <v>39</v>
      </c>
      <c r="B3" s="83" t="s">
        <v>202</v>
      </c>
      <c r="C3" s="84">
        <f>IF(A3='Öğr.Üyesi-Öğr.Gör.'!$B$14,C2+1,0)</f>
        <v>0</v>
      </c>
      <c r="E3" s="80" t="s">
        <v>37</v>
      </c>
      <c r="F3" s="86" t="s">
        <v>328</v>
      </c>
      <c r="G3" s="8" t="s">
        <v>37</v>
      </c>
    </row>
    <row r="4" spans="1:7" ht="15" x14ac:dyDescent="0.25">
      <c r="A4" s="8" t="s">
        <v>39</v>
      </c>
      <c r="B4" s="83" t="s">
        <v>203</v>
      </c>
      <c r="C4" s="84">
        <f>IF(A4='Öğr.Üyesi-Öğr.Gör.'!$B$14,C3+1,0)</f>
        <v>0</v>
      </c>
      <c r="E4" s="80" t="s">
        <v>27</v>
      </c>
      <c r="F4" s="86" t="s">
        <v>327</v>
      </c>
      <c r="G4" s="9" t="s">
        <v>27</v>
      </c>
    </row>
    <row r="5" spans="1:7" ht="15" x14ac:dyDescent="0.25">
      <c r="A5" s="8" t="s">
        <v>39</v>
      </c>
      <c r="B5" s="83" t="s">
        <v>133</v>
      </c>
      <c r="C5" s="84">
        <f>IF(A5='Öğr.Üyesi-Öğr.Gör.'!$B$14,C4+1,0)</f>
        <v>0</v>
      </c>
      <c r="E5" s="80" t="s">
        <v>38</v>
      </c>
      <c r="F5" s="86" t="s">
        <v>329</v>
      </c>
      <c r="G5" s="9" t="s">
        <v>38</v>
      </c>
    </row>
    <row r="6" spans="1:7" ht="15" x14ac:dyDescent="0.25">
      <c r="A6" s="8" t="s">
        <v>39</v>
      </c>
      <c r="B6" s="83" t="s">
        <v>132</v>
      </c>
      <c r="C6" s="84">
        <f>IF(A6='Öğr.Üyesi-Öğr.Gör.'!$B$14,C5+1,0)</f>
        <v>0</v>
      </c>
      <c r="E6" s="80" t="s">
        <v>39</v>
      </c>
      <c r="F6" s="86" t="s">
        <v>189</v>
      </c>
      <c r="G6" s="8" t="s">
        <v>39</v>
      </c>
    </row>
    <row r="7" spans="1:7" ht="15" x14ac:dyDescent="0.25">
      <c r="A7" s="8" t="s">
        <v>39</v>
      </c>
      <c r="B7" s="83" t="s">
        <v>217</v>
      </c>
      <c r="C7" s="84">
        <f>IF(A7='Öğr.Üyesi-Öğr.Gör.'!$B$14,C6+1,0)</f>
        <v>0</v>
      </c>
      <c r="E7" s="80" t="s">
        <v>40</v>
      </c>
      <c r="F7" s="86" t="s">
        <v>313</v>
      </c>
      <c r="G7" s="8" t="s">
        <v>40</v>
      </c>
    </row>
    <row r="8" spans="1:7" ht="15" x14ac:dyDescent="0.25">
      <c r="A8" s="8" t="s">
        <v>39</v>
      </c>
      <c r="B8" s="83" t="s">
        <v>119</v>
      </c>
      <c r="C8" s="84">
        <f>IF(A8='Öğr.Üyesi-Öğr.Gör.'!$B$14,C7+1,0)</f>
        <v>0</v>
      </c>
      <c r="E8" s="80" t="s">
        <v>25</v>
      </c>
      <c r="F8" s="86" t="s">
        <v>312</v>
      </c>
      <c r="G8" s="9" t="s">
        <v>25</v>
      </c>
    </row>
    <row r="9" spans="1:7" ht="15" x14ac:dyDescent="0.25">
      <c r="A9" s="78" t="s">
        <v>40</v>
      </c>
      <c r="B9" s="79" t="s">
        <v>124</v>
      </c>
      <c r="C9" s="84">
        <f>IF(A9='Öğr.Üyesi-Öğr.Gör.'!$B$14,C8+1,0)</f>
        <v>0</v>
      </c>
      <c r="E9" s="81" t="s">
        <v>301</v>
      </c>
      <c r="F9" s="86" t="s">
        <v>326</v>
      </c>
      <c r="G9" s="8" t="s">
        <v>28</v>
      </c>
    </row>
    <row r="10" spans="1:7" ht="15" x14ac:dyDescent="0.25">
      <c r="A10" s="78" t="s">
        <v>40</v>
      </c>
      <c r="B10" s="79" t="s">
        <v>120</v>
      </c>
      <c r="C10" s="84">
        <f>IF(A10='Öğr.Üyesi-Öğr.Gör.'!$B$14,C9+1,0)</f>
        <v>0</v>
      </c>
      <c r="E10" s="80" t="s">
        <v>28</v>
      </c>
      <c r="F10" s="86" t="s">
        <v>311</v>
      </c>
      <c r="G10" s="9" t="s">
        <v>304</v>
      </c>
    </row>
    <row r="11" spans="1:7" ht="15" x14ac:dyDescent="0.25">
      <c r="A11" s="78" t="s">
        <v>40</v>
      </c>
      <c r="B11" s="79" t="s">
        <v>135</v>
      </c>
      <c r="C11" s="84">
        <f>IF(A11='Öğr.Üyesi-Öğr.Gör.'!$B$14,C10+1,0)</f>
        <v>0</v>
      </c>
      <c r="E11" s="80" t="s">
        <v>304</v>
      </c>
      <c r="F11" s="86" t="s">
        <v>319</v>
      </c>
      <c r="G11" s="4" t="s">
        <v>301</v>
      </c>
    </row>
    <row r="12" spans="1:7" ht="15" x14ac:dyDescent="0.25">
      <c r="A12" s="78" t="s">
        <v>40</v>
      </c>
      <c r="B12" s="79" t="s">
        <v>135</v>
      </c>
      <c r="C12" s="84">
        <f>IF(A12='Öğr.Üyesi-Öğr.Gör.'!$B$14,C11+1,0)</f>
        <v>0</v>
      </c>
      <c r="E12" s="81" t="s">
        <v>303</v>
      </c>
      <c r="F12" s="86" t="s">
        <v>318</v>
      </c>
      <c r="G12" s="9" t="s">
        <v>41</v>
      </c>
    </row>
    <row r="13" spans="1:7" ht="15" x14ac:dyDescent="0.25">
      <c r="A13" s="78" t="s">
        <v>40</v>
      </c>
      <c r="B13" s="79" t="s">
        <v>121</v>
      </c>
      <c r="C13" s="84">
        <f>IF(A13='Öğr.Üyesi-Öğr.Gör.'!$B$14,C12+1,0)</f>
        <v>0</v>
      </c>
      <c r="E13" s="80" t="s">
        <v>41</v>
      </c>
      <c r="F13" s="86" t="s">
        <v>310</v>
      </c>
      <c r="G13" s="8" t="s">
        <v>278</v>
      </c>
    </row>
    <row r="14" spans="1:7" ht="15" x14ac:dyDescent="0.25">
      <c r="A14" s="78" t="s">
        <v>40</v>
      </c>
      <c r="B14" s="79" t="s">
        <v>217</v>
      </c>
      <c r="C14" s="84">
        <f>IF(A14='Öğr.Üyesi-Öğr.Gör.'!$B$14,C13+1,0)</f>
        <v>0</v>
      </c>
      <c r="E14" s="80" t="s">
        <v>278</v>
      </c>
      <c r="F14" s="86" t="s">
        <v>309</v>
      </c>
      <c r="G14" s="9" t="s">
        <v>29</v>
      </c>
    </row>
    <row r="15" spans="1:7" ht="15" x14ac:dyDescent="0.25">
      <c r="A15" s="78" t="s">
        <v>40</v>
      </c>
      <c r="B15" s="79" t="s">
        <v>136</v>
      </c>
      <c r="C15" s="84">
        <f>IF(A15='Öğr.Üyesi-Öğr.Gör.'!$B$14,C14+1,0)</f>
        <v>0</v>
      </c>
      <c r="E15" s="80" t="s">
        <v>29</v>
      </c>
      <c r="F15" s="86" t="s">
        <v>308</v>
      </c>
      <c r="G15" s="8" t="s">
        <v>13</v>
      </c>
    </row>
    <row r="16" spans="1:7" ht="15" x14ac:dyDescent="0.25">
      <c r="A16" s="78" t="s">
        <v>40</v>
      </c>
      <c r="B16" s="79" t="s">
        <v>119</v>
      </c>
      <c r="C16" s="84">
        <f>IF(A16='Öğr.Üyesi-Öğr.Gör.'!$B$14,C15+1,0)</f>
        <v>0</v>
      </c>
      <c r="E16" s="80" t="s">
        <v>13</v>
      </c>
      <c r="F16" s="86" t="s">
        <v>307</v>
      </c>
      <c r="G16" s="9" t="s">
        <v>30</v>
      </c>
    </row>
    <row r="17" spans="1:7" ht="15" x14ac:dyDescent="0.25">
      <c r="A17" s="8" t="s">
        <v>25</v>
      </c>
      <c r="B17" s="83" t="s">
        <v>210</v>
      </c>
      <c r="C17" s="84">
        <f>IF(A17='Öğr.Üyesi-Öğr.Gör.'!$B$14,C16+1,0)</f>
        <v>0</v>
      </c>
      <c r="E17" s="80" t="s">
        <v>30</v>
      </c>
      <c r="F17" s="86" t="s">
        <v>306</v>
      </c>
      <c r="G17" s="8" t="s">
        <v>42</v>
      </c>
    </row>
    <row r="18" spans="1:7" ht="15" x14ac:dyDescent="0.25">
      <c r="A18" s="8" t="s">
        <v>25</v>
      </c>
      <c r="B18" s="83" t="s">
        <v>137</v>
      </c>
      <c r="C18" s="84">
        <f>IF(A18='Öğr.Üyesi-Öğr.Gör.'!$B$14,C17+1,0)</f>
        <v>0</v>
      </c>
      <c r="E18" s="80" t="s">
        <v>42</v>
      </c>
      <c r="F18" s="86" t="s">
        <v>305</v>
      </c>
      <c r="G18" s="8" t="s">
        <v>33</v>
      </c>
    </row>
    <row r="19" spans="1:7" ht="15" x14ac:dyDescent="0.25">
      <c r="A19" s="8" t="s">
        <v>25</v>
      </c>
      <c r="B19" s="83" t="s">
        <v>138</v>
      </c>
      <c r="C19" s="84">
        <f>IF(A19='Öğr.Üyesi-Öğr.Gör.'!$B$14,C18+1,0)</f>
        <v>0</v>
      </c>
      <c r="E19" s="80" t="s">
        <v>33</v>
      </c>
      <c r="F19" s="86" t="s">
        <v>325</v>
      </c>
      <c r="G19" s="9" t="s">
        <v>293</v>
      </c>
    </row>
    <row r="20" spans="1:7" ht="15" x14ac:dyDescent="0.25">
      <c r="A20" s="8" t="s">
        <v>25</v>
      </c>
      <c r="B20" s="83" t="s">
        <v>139</v>
      </c>
      <c r="C20" s="84">
        <f>IF(A20='Öğr.Üyesi-Öğr.Gör.'!$B$14,C19+1,0)</f>
        <v>0</v>
      </c>
      <c r="E20" s="80" t="s">
        <v>293</v>
      </c>
      <c r="F20" s="86" t="s">
        <v>324</v>
      </c>
      <c r="G20" s="8" t="s">
        <v>31</v>
      </c>
    </row>
    <row r="21" spans="1:7" ht="15" x14ac:dyDescent="0.25">
      <c r="A21" s="8" t="s">
        <v>25</v>
      </c>
      <c r="B21" s="83" t="s">
        <v>141</v>
      </c>
      <c r="C21" s="84">
        <f>IF(A21='Öğr.Üyesi-Öğr.Gör.'!$B$14,C20+1,0)</f>
        <v>0</v>
      </c>
      <c r="E21" s="80" t="s">
        <v>31</v>
      </c>
      <c r="F21" s="86" t="s">
        <v>323</v>
      </c>
      <c r="G21" s="13" t="s">
        <v>224</v>
      </c>
    </row>
    <row r="22" spans="1:7" ht="15" x14ac:dyDescent="0.25">
      <c r="A22" s="8" t="s">
        <v>25</v>
      </c>
      <c r="B22" s="83" t="s">
        <v>211</v>
      </c>
      <c r="C22" s="84">
        <f>IF(A22='Öğr.Üyesi-Öğr.Gör.'!$B$14,C21+1,0)</f>
        <v>0</v>
      </c>
      <c r="E22" s="82" t="s">
        <v>224</v>
      </c>
      <c r="F22" s="86" t="s">
        <v>322</v>
      </c>
      <c r="G22" s="15" t="s">
        <v>35</v>
      </c>
    </row>
    <row r="23" spans="1:7" ht="15" x14ac:dyDescent="0.25">
      <c r="A23" s="8" t="s">
        <v>25</v>
      </c>
      <c r="B23" s="83" t="s">
        <v>142</v>
      </c>
      <c r="C23" s="84">
        <f>IF(A23='Öğr.Üyesi-Öğr.Gör.'!$B$14,C22+1,0)</f>
        <v>0</v>
      </c>
      <c r="E23" s="82" t="s">
        <v>35</v>
      </c>
      <c r="F23" s="86" t="s">
        <v>317</v>
      </c>
    </row>
    <row r="24" spans="1:7" x14ac:dyDescent="0.2">
      <c r="A24" s="78" t="s">
        <v>28</v>
      </c>
      <c r="B24" s="79" t="s">
        <v>285</v>
      </c>
      <c r="C24" s="84">
        <f>IF(A24='Öğr.Üyesi-Öğr.Gör.'!$B$14,C23+1,0)</f>
        <v>0</v>
      </c>
    </row>
    <row r="25" spans="1:7" x14ac:dyDescent="0.2">
      <c r="A25" s="78" t="s">
        <v>28</v>
      </c>
      <c r="B25" s="79" t="s">
        <v>146</v>
      </c>
      <c r="C25" s="84">
        <f>IF(A25='Öğr.Üyesi-Öğr.Gör.'!$B$14,C24+1,0)</f>
        <v>0</v>
      </c>
    </row>
    <row r="26" spans="1:7" x14ac:dyDescent="0.2">
      <c r="A26" s="78" t="s">
        <v>28</v>
      </c>
      <c r="B26" s="79" t="s">
        <v>147</v>
      </c>
      <c r="C26" s="84">
        <f>IF(A26='Öğr.Üyesi-Öğr.Gör.'!$B$14,C25+1,0)</f>
        <v>0</v>
      </c>
    </row>
    <row r="27" spans="1:7" ht="15" x14ac:dyDescent="0.25">
      <c r="A27" s="78" t="s">
        <v>28</v>
      </c>
      <c r="B27" s="79" t="s">
        <v>144</v>
      </c>
      <c r="C27" s="84">
        <f>IF(A27='Öğr.Üyesi-Öğr.Gör.'!$B$14,C26+1,0)</f>
        <v>0</v>
      </c>
      <c r="E27"/>
    </row>
    <row r="28" spans="1:7" ht="15" x14ac:dyDescent="0.25">
      <c r="A28" s="78" t="s">
        <v>28</v>
      </c>
      <c r="B28" s="79" t="s">
        <v>145</v>
      </c>
      <c r="C28" s="84">
        <f>IF(A28='Öğr.Üyesi-Öğr.Gör.'!$B$14,C27+1,0)</f>
        <v>0</v>
      </c>
      <c r="E28"/>
    </row>
    <row r="29" spans="1:7" ht="15" x14ac:dyDescent="0.25">
      <c r="A29" s="8" t="s">
        <v>41</v>
      </c>
      <c r="B29" s="83" t="s">
        <v>149</v>
      </c>
      <c r="C29" s="84">
        <f>IF(A29='Öğr.Üyesi-Öğr.Gör.'!$B$14,C28+1,0)</f>
        <v>0</v>
      </c>
      <c r="E29"/>
    </row>
    <row r="30" spans="1:7" ht="15" x14ac:dyDescent="0.25">
      <c r="A30" s="8" t="s">
        <v>41</v>
      </c>
      <c r="B30" s="83" t="s">
        <v>148</v>
      </c>
      <c r="C30" s="84">
        <f>IF(A30='Öğr.Üyesi-Öğr.Gör.'!$B$14,C29+1,0)</f>
        <v>0</v>
      </c>
      <c r="E30" t="s">
        <v>259</v>
      </c>
    </row>
    <row r="31" spans="1:7" x14ac:dyDescent="0.2">
      <c r="A31" s="8" t="s">
        <v>41</v>
      </c>
      <c r="B31" s="83" t="s">
        <v>148</v>
      </c>
      <c r="C31" s="84">
        <f>IF(A31='Öğr.Üyesi-Öğr.Gör.'!$B$14,C30+1,0)</f>
        <v>0</v>
      </c>
      <c r="E31" s="9"/>
    </row>
    <row r="32" spans="1:7" x14ac:dyDescent="0.2">
      <c r="A32" s="8" t="s">
        <v>41</v>
      </c>
      <c r="B32" s="83" t="s">
        <v>123</v>
      </c>
      <c r="C32" s="84">
        <f>IF(A32='Öğr.Üyesi-Öğr.Gör.'!$B$14,C31+1,0)</f>
        <v>0</v>
      </c>
      <c r="E32" s="8" t="s">
        <v>40</v>
      </c>
    </row>
    <row r="33" spans="1:5" x14ac:dyDescent="0.2">
      <c r="A33" s="8" t="s">
        <v>41</v>
      </c>
      <c r="B33" s="83" t="s">
        <v>119</v>
      </c>
      <c r="C33" s="84">
        <f>IF(A33='Öğr.Üyesi-Öğr.Gör.'!$B$14,C32+1,0)</f>
        <v>0</v>
      </c>
    </row>
    <row r="34" spans="1:5" ht="15" x14ac:dyDescent="0.25">
      <c r="A34" s="78" t="s">
        <v>278</v>
      </c>
      <c r="B34" s="79" t="s">
        <v>150</v>
      </c>
      <c r="C34" s="84">
        <f>IF(A34='Öğr.Üyesi-Öğr.Gör.'!$B$14,C33+1,0)</f>
        <v>0</v>
      </c>
      <c r="E34" t="s">
        <v>260</v>
      </c>
    </row>
    <row r="35" spans="1:5" x14ac:dyDescent="0.2">
      <c r="A35" s="8" t="s">
        <v>29</v>
      </c>
      <c r="B35" s="83" t="s">
        <v>213</v>
      </c>
      <c r="C35" s="84">
        <f>IF(A35='Öğr.Üyesi-Öğr.Gör.'!$B$14,C34+1,0)</f>
        <v>0</v>
      </c>
      <c r="E35" s="19"/>
    </row>
    <row r="36" spans="1:5" x14ac:dyDescent="0.2">
      <c r="A36" s="8" t="s">
        <v>29</v>
      </c>
      <c r="B36" s="83" t="s">
        <v>214</v>
      </c>
      <c r="C36" s="84">
        <f>IF(A36='Öğr.Üyesi-Öğr.Gör.'!$B$14,C35+1,0)</f>
        <v>0</v>
      </c>
      <c r="E36" s="19" t="s">
        <v>37</v>
      </c>
    </row>
    <row r="37" spans="1:5" x14ac:dyDescent="0.2">
      <c r="A37" s="8" t="s">
        <v>29</v>
      </c>
      <c r="B37" s="83" t="s">
        <v>203</v>
      </c>
      <c r="C37" s="84">
        <f>IF(A37='Öğr.Üyesi-Öğr.Gör.'!$B$14,C36+1,0)</f>
        <v>0</v>
      </c>
      <c r="E37" s="19" t="s">
        <v>27</v>
      </c>
    </row>
    <row r="38" spans="1:5" x14ac:dyDescent="0.2">
      <c r="A38" s="8" t="s">
        <v>29</v>
      </c>
      <c r="B38" s="83" t="s">
        <v>216</v>
      </c>
      <c r="C38" s="84">
        <f>IF(A38='Öğr.Üyesi-Öğr.Gör.'!$B$14,C37+1,0)</f>
        <v>0</v>
      </c>
      <c r="E38" s="19" t="s">
        <v>38</v>
      </c>
    </row>
    <row r="39" spans="1:5" x14ac:dyDescent="0.2">
      <c r="A39" s="8" t="s">
        <v>29</v>
      </c>
      <c r="B39" s="83" t="s">
        <v>215</v>
      </c>
      <c r="C39" s="84">
        <f>IF(A39='Öğr.Üyesi-Öğr.Gör.'!$B$14,C38+1,0)</f>
        <v>0</v>
      </c>
      <c r="E39" s="19" t="s">
        <v>39</v>
      </c>
    </row>
    <row r="40" spans="1:5" x14ac:dyDescent="0.2">
      <c r="A40" s="78" t="s">
        <v>13</v>
      </c>
      <c r="B40" s="79" t="s">
        <v>91</v>
      </c>
      <c r="C40" s="84">
        <f>IF(A40='Öğr.Üyesi-Öğr.Gör.'!$B$14,C39+1,0)</f>
        <v>0</v>
      </c>
      <c r="E40" s="19" t="s">
        <v>40</v>
      </c>
    </row>
    <row r="41" spans="1:5" x14ac:dyDescent="0.2">
      <c r="A41" s="78" t="s">
        <v>13</v>
      </c>
      <c r="B41" s="79" t="s">
        <v>156</v>
      </c>
      <c r="C41" s="84">
        <f>IF(A41='Öğr.Üyesi-Öğr.Gör.'!$B$14,C40+1,0)</f>
        <v>0</v>
      </c>
      <c r="E41" s="19" t="s">
        <v>25</v>
      </c>
    </row>
    <row r="42" spans="1:5" x14ac:dyDescent="0.2">
      <c r="A42" s="8" t="s">
        <v>30</v>
      </c>
      <c r="B42" s="83" t="s">
        <v>160</v>
      </c>
      <c r="C42" s="84">
        <f>IF(A42='Öğr.Üyesi-Öğr.Gör.'!$B$14,C41+1,0)</f>
        <v>0</v>
      </c>
      <c r="E42" s="4" t="s">
        <v>301</v>
      </c>
    </row>
    <row r="43" spans="1:5" x14ac:dyDescent="0.2">
      <c r="A43" s="8" t="s">
        <v>30</v>
      </c>
      <c r="B43" s="83" t="s">
        <v>161</v>
      </c>
      <c r="C43" s="84">
        <f>IF(A43='Öğr.Üyesi-Öğr.Gör.'!$B$14,C42+1,0)</f>
        <v>0</v>
      </c>
      <c r="E43" s="19" t="s">
        <v>28</v>
      </c>
    </row>
    <row r="44" spans="1:5" x14ac:dyDescent="0.2">
      <c r="A44" s="8" t="s">
        <v>30</v>
      </c>
      <c r="B44" s="83" t="s">
        <v>125</v>
      </c>
      <c r="C44" s="84">
        <f>IF(A44='Öğr.Üyesi-Öğr.Gör.'!$B$14,C43+1,0)</f>
        <v>0</v>
      </c>
      <c r="E44" s="19" t="s">
        <v>41</v>
      </c>
    </row>
    <row r="45" spans="1:5" x14ac:dyDescent="0.2">
      <c r="A45" s="8" t="s">
        <v>30</v>
      </c>
      <c r="B45" s="83" t="s">
        <v>162</v>
      </c>
      <c r="C45" s="84">
        <f>IF(A45='Öğr.Üyesi-Öğr.Gör.'!$B$14,C44+1,0)</f>
        <v>0</v>
      </c>
      <c r="E45" s="19" t="s">
        <v>261</v>
      </c>
    </row>
    <row r="46" spans="1:5" x14ac:dyDescent="0.2">
      <c r="A46" s="8" t="s">
        <v>30</v>
      </c>
      <c r="B46" s="83" t="s">
        <v>163</v>
      </c>
      <c r="C46" s="84">
        <f>IF(A46='Öğr.Üyesi-Öğr.Gör.'!$B$14,C45+1,0)</f>
        <v>0</v>
      </c>
      <c r="E46" s="19" t="s">
        <v>13</v>
      </c>
    </row>
    <row r="47" spans="1:5" x14ac:dyDescent="0.2">
      <c r="A47" s="78" t="s">
        <v>42</v>
      </c>
      <c r="B47" s="79" t="s">
        <v>212</v>
      </c>
      <c r="C47" s="84">
        <f>IF(A47='Öğr.Üyesi-Öğr.Gör.'!$B$14,C46+1,0)</f>
        <v>0</v>
      </c>
      <c r="E47" s="19" t="s">
        <v>30</v>
      </c>
    </row>
    <row r="48" spans="1:5" x14ac:dyDescent="0.2">
      <c r="A48" s="78" t="s">
        <v>42</v>
      </c>
      <c r="B48" s="79" t="s">
        <v>166</v>
      </c>
      <c r="C48" s="84">
        <f>IF(A48='Öğr.Üyesi-Öğr.Gör.'!$B$14,C47+1,0)</f>
        <v>0</v>
      </c>
      <c r="E48" s="19" t="s">
        <v>42</v>
      </c>
    </row>
    <row r="49" spans="1:5" x14ac:dyDescent="0.2">
      <c r="A49" s="78" t="s">
        <v>42</v>
      </c>
      <c r="B49" s="79" t="s">
        <v>164</v>
      </c>
      <c r="C49" s="84">
        <f>IF(A49='Öğr.Üyesi-Öğr.Gör.'!$B$14,C48+1,0)</f>
        <v>0</v>
      </c>
      <c r="E49" s="19" t="s">
        <v>303</v>
      </c>
    </row>
    <row r="50" spans="1:5" x14ac:dyDescent="0.2">
      <c r="A50" s="8" t="s">
        <v>303</v>
      </c>
      <c r="B50" s="78" t="s">
        <v>204</v>
      </c>
      <c r="C50" s="84">
        <f>IF(A50='Öğr.Üyesi-Öğr.Gör.'!$B$14,C49+1,0)</f>
        <v>0</v>
      </c>
      <c r="E50" s="19" t="s">
        <v>35</v>
      </c>
    </row>
    <row r="51" spans="1:5" x14ac:dyDescent="0.2">
      <c r="A51" s="8" t="s">
        <v>303</v>
      </c>
      <c r="B51" s="79" t="s">
        <v>134</v>
      </c>
      <c r="C51" s="84">
        <f>IF(A51='Öğr.Üyesi-Öğr.Gör.'!$B$14,C50+1,0)</f>
        <v>0</v>
      </c>
    </row>
    <row r="52" spans="1:5" x14ac:dyDescent="0.2">
      <c r="A52" s="8" t="s">
        <v>303</v>
      </c>
      <c r="B52" s="79" t="s">
        <v>286</v>
      </c>
      <c r="C52" s="84">
        <f>IF(A52='Öğr.Üyesi-Öğr.Gör.'!$B$14,C51+1,0)</f>
        <v>0</v>
      </c>
    </row>
    <row r="53" spans="1:5" x14ac:dyDescent="0.2">
      <c r="A53" s="8" t="s">
        <v>303</v>
      </c>
      <c r="B53" s="79" t="s">
        <v>167</v>
      </c>
      <c r="C53" s="84">
        <f>IF(A53='Öğr.Üyesi-Öğr.Gör.'!$B$14,C52+1,0)</f>
        <v>0</v>
      </c>
    </row>
    <row r="54" spans="1:5" x14ac:dyDescent="0.2">
      <c r="A54" s="8" t="s">
        <v>303</v>
      </c>
      <c r="B54" s="79" t="s">
        <v>170</v>
      </c>
      <c r="C54" s="84">
        <f>IF(A54='Öğr.Üyesi-Öğr.Gör.'!$B$14,C53+1,0)</f>
        <v>0</v>
      </c>
    </row>
    <row r="55" spans="1:5" ht="15" x14ac:dyDescent="0.25">
      <c r="A55" s="8" t="s">
        <v>303</v>
      </c>
      <c r="B55" s="79" t="s">
        <v>160</v>
      </c>
      <c r="C55" s="84">
        <f>IF(A55='Öğr.Üyesi-Öğr.Gör.'!$B$14,C54+1,0)</f>
        <v>0</v>
      </c>
      <c r="E55"/>
    </row>
    <row r="56" spans="1:5" x14ac:dyDescent="0.2">
      <c r="A56" s="8" t="s">
        <v>303</v>
      </c>
      <c r="B56" s="78" t="s">
        <v>213</v>
      </c>
      <c r="C56" s="84">
        <f>IF(A56='Öğr.Üyesi-Öğr.Gör.'!$B$14,C55+1,0)</f>
        <v>0</v>
      </c>
      <c r="E56" s="19" t="s">
        <v>229</v>
      </c>
    </row>
    <row r="57" spans="1:5" x14ac:dyDescent="0.2">
      <c r="A57" s="8" t="s">
        <v>303</v>
      </c>
      <c r="B57" s="79" t="s">
        <v>210</v>
      </c>
      <c r="C57" s="84">
        <f>IF(A57='Öğr.Üyesi-Öğr.Gör.'!$B$14,C56+1,0)</f>
        <v>0</v>
      </c>
      <c r="E57" s="19" t="s">
        <v>265</v>
      </c>
    </row>
    <row r="58" spans="1:5" x14ac:dyDescent="0.2">
      <c r="A58" s="8" t="s">
        <v>303</v>
      </c>
      <c r="B58" s="78" t="s">
        <v>297</v>
      </c>
      <c r="C58" s="84">
        <f>IF(A58='Öğr.Üyesi-Öğr.Gör.'!$B$14,C57+1,0)</f>
        <v>0</v>
      </c>
      <c r="E58" s="19" t="s">
        <v>287</v>
      </c>
    </row>
    <row r="59" spans="1:5" x14ac:dyDescent="0.2">
      <c r="A59" s="8" t="s">
        <v>303</v>
      </c>
      <c r="B59" s="79" t="s">
        <v>126</v>
      </c>
      <c r="C59" s="84">
        <f>IF(A59='Öğr.Üyesi-Öğr.Gör.'!$B$14,C58+1,0)</f>
        <v>0</v>
      </c>
      <c r="E59" s="19" t="s">
        <v>288</v>
      </c>
    </row>
    <row r="60" spans="1:5" ht="15" x14ac:dyDescent="0.25">
      <c r="A60" s="8" t="s">
        <v>303</v>
      </c>
      <c r="B60" s="79" t="s">
        <v>137</v>
      </c>
      <c r="C60" s="84">
        <f>IF(A60='Öğr.Üyesi-Öğr.Gör.'!$B$14,C59+1,0)</f>
        <v>0</v>
      </c>
      <c r="E60"/>
    </row>
    <row r="61" spans="1:5" ht="15" x14ac:dyDescent="0.25">
      <c r="A61" s="8" t="s">
        <v>303</v>
      </c>
      <c r="B61" s="78" t="s">
        <v>203</v>
      </c>
      <c r="C61" s="84">
        <f>IF(A61='Öğr.Üyesi-Öğr.Gör.'!$B$14,C60+1,0)</f>
        <v>0</v>
      </c>
      <c r="E61"/>
    </row>
    <row r="62" spans="1:5" ht="15" x14ac:dyDescent="0.25">
      <c r="A62" s="8" t="s">
        <v>303</v>
      </c>
      <c r="B62" s="79" t="s">
        <v>161</v>
      </c>
      <c r="C62" s="84">
        <f>IF(A62='Öğr.Üyesi-Öğr.Gör.'!$B$14,C61+1,0)</f>
        <v>0</v>
      </c>
      <c r="E62"/>
    </row>
    <row r="63" spans="1:5" ht="15" x14ac:dyDescent="0.25">
      <c r="A63" s="8" t="s">
        <v>303</v>
      </c>
      <c r="B63" s="78" t="s">
        <v>127</v>
      </c>
      <c r="C63" s="84">
        <f>IF(A63='Öğr.Üyesi-Öğr.Gör.'!$B$14,C62+1,0)</f>
        <v>0</v>
      </c>
      <c r="E63"/>
    </row>
    <row r="64" spans="1:5" ht="15" x14ac:dyDescent="0.25">
      <c r="A64" s="8" t="s">
        <v>303</v>
      </c>
      <c r="B64" s="79" t="s">
        <v>125</v>
      </c>
      <c r="C64" s="84">
        <f>IF(A64='Öğr.Üyesi-Öğr.Gör.'!$B$14,C63+1,0)</f>
        <v>0</v>
      </c>
      <c r="E64"/>
    </row>
    <row r="65" spans="1:5" ht="15" x14ac:dyDescent="0.25">
      <c r="A65" s="8" t="s">
        <v>303</v>
      </c>
      <c r="B65" s="79" t="s">
        <v>316</v>
      </c>
      <c r="C65" s="84">
        <f>IF(A65='Öğr.Üyesi-Öğr.Gör.'!$B$14,C64+1,0)</f>
        <v>0</v>
      </c>
      <c r="E65"/>
    </row>
    <row r="66" spans="1:5" ht="15" x14ac:dyDescent="0.25">
      <c r="A66" s="8" t="s">
        <v>303</v>
      </c>
      <c r="B66" s="79" t="s">
        <v>138</v>
      </c>
      <c r="C66" s="84">
        <f>IF(A66='Öğr.Üyesi-Öğr.Gör.'!$B$14,C65+1,0)</f>
        <v>0</v>
      </c>
      <c r="E66"/>
    </row>
    <row r="67" spans="1:5" ht="15" x14ac:dyDescent="0.25">
      <c r="A67" s="8" t="s">
        <v>303</v>
      </c>
      <c r="B67" s="79" t="s">
        <v>296</v>
      </c>
      <c r="C67" s="84">
        <f>IF(A67='Öğr.Üyesi-Öğr.Gör.'!$B$14,C66+1,0)</f>
        <v>0</v>
      </c>
      <c r="E67"/>
    </row>
    <row r="68" spans="1:5" ht="15" x14ac:dyDescent="0.25">
      <c r="A68" s="8" t="s">
        <v>303</v>
      </c>
      <c r="B68" s="79" t="s">
        <v>139</v>
      </c>
      <c r="C68" s="84">
        <f>IF(A68='Öğr.Üyesi-Öğr.Gör.'!$B$14,C67+1,0)</f>
        <v>0</v>
      </c>
      <c r="E68"/>
    </row>
    <row r="69" spans="1:5" ht="15" x14ac:dyDescent="0.25">
      <c r="A69" s="8" t="s">
        <v>303</v>
      </c>
      <c r="B69" s="79" t="s">
        <v>141</v>
      </c>
      <c r="C69" s="84">
        <f>IF(A69='Öğr.Üyesi-Öğr.Gör.'!$B$14,C68+1,0)</f>
        <v>0</v>
      </c>
      <c r="E69"/>
    </row>
    <row r="70" spans="1:5" ht="15" x14ac:dyDescent="0.25">
      <c r="A70" s="8" t="s">
        <v>303</v>
      </c>
      <c r="B70" s="78" t="s">
        <v>133</v>
      </c>
      <c r="C70" s="84">
        <f>IF(A70='Öğr.Üyesi-Öğr.Gör.'!$B$14,C69+1,0)</f>
        <v>0</v>
      </c>
      <c r="E70"/>
    </row>
    <row r="71" spans="1:5" ht="15" x14ac:dyDescent="0.25">
      <c r="A71" s="8" t="s">
        <v>303</v>
      </c>
      <c r="B71" s="78" t="s">
        <v>132</v>
      </c>
      <c r="C71" s="84">
        <f>IF(A71='Öğr.Üyesi-Öğr.Gör.'!$B$14,C70+1,0)</f>
        <v>0</v>
      </c>
      <c r="E71"/>
    </row>
    <row r="72" spans="1:5" ht="15" x14ac:dyDescent="0.25">
      <c r="A72" s="8" t="s">
        <v>303</v>
      </c>
      <c r="B72" s="79" t="s">
        <v>281</v>
      </c>
      <c r="C72" s="84">
        <f>IF(A72='Öğr.Üyesi-Öğr.Gör.'!$B$14,C71+1,0)</f>
        <v>0</v>
      </c>
      <c r="E72"/>
    </row>
    <row r="73" spans="1:5" ht="15" x14ac:dyDescent="0.25">
      <c r="A73" s="8" t="s">
        <v>303</v>
      </c>
      <c r="B73" s="79" t="s">
        <v>146</v>
      </c>
      <c r="C73" s="84">
        <f>IF(A73='Öğr.Üyesi-Öğr.Gör.'!$B$14,C72+1,0)</f>
        <v>0</v>
      </c>
      <c r="E73"/>
    </row>
    <row r="74" spans="1:5" ht="15" x14ac:dyDescent="0.25">
      <c r="A74" s="8" t="s">
        <v>303</v>
      </c>
      <c r="B74" s="79" t="s">
        <v>211</v>
      </c>
      <c r="C74" s="84">
        <f>IF(A74='Öğr.Üyesi-Öğr.Gör.'!$B$14,C73+1,0)</f>
        <v>0</v>
      </c>
      <c r="E74"/>
    </row>
    <row r="75" spans="1:5" ht="15" x14ac:dyDescent="0.25">
      <c r="A75" s="8" t="s">
        <v>303</v>
      </c>
      <c r="B75" s="79" t="s">
        <v>280</v>
      </c>
      <c r="C75" s="84">
        <f>IF(A75='Öğr.Üyesi-Öğr.Gör.'!$B$14,C74+1,0)</f>
        <v>0</v>
      </c>
      <c r="E75"/>
    </row>
    <row r="76" spans="1:5" ht="15" x14ac:dyDescent="0.25">
      <c r="A76" s="8" t="s">
        <v>303</v>
      </c>
      <c r="B76" s="79" t="s">
        <v>302</v>
      </c>
      <c r="C76" s="84">
        <f>IF(A76='Öğr.Üyesi-Öğr.Gör.'!$B$14,C75+1,0)</f>
        <v>0</v>
      </c>
      <c r="E76"/>
    </row>
    <row r="77" spans="1:5" ht="15" x14ac:dyDescent="0.25">
      <c r="A77" s="8" t="s">
        <v>303</v>
      </c>
      <c r="B77" s="85" t="s">
        <v>291</v>
      </c>
      <c r="C77" s="84">
        <f>IF(A77='Öğr.Üyesi-Öğr.Gör.'!$B$14,C76+1,0)</f>
        <v>0</v>
      </c>
      <c r="E77"/>
    </row>
    <row r="78" spans="1:5" ht="15" x14ac:dyDescent="0.25">
      <c r="A78" s="8" t="s">
        <v>303</v>
      </c>
      <c r="B78" s="88" t="s">
        <v>144</v>
      </c>
      <c r="C78" s="84">
        <f>IF(A78='Öğr.Üyesi-Öğr.Gör.'!$B$14,C77+1,0)</f>
        <v>0</v>
      </c>
      <c r="E78"/>
    </row>
    <row r="79" spans="1:5" ht="15" x14ac:dyDescent="0.25">
      <c r="A79" s="8" t="s">
        <v>303</v>
      </c>
      <c r="B79" s="88" t="s">
        <v>295</v>
      </c>
      <c r="C79" s="84">
        <f>IF(A79='Öğr.Üyesi-Öğr.Gör.'!$B$14,C78+1,0)</f>
        <v>0</v>
      </c>
      <c r="E79"/>
    </row>
    <row r="80" spans="1:5" ht="15" x14ac:dyDescent="0.25">
      <c r="A80" s="8" t="s">
        <v>303</v>
      </c>
      <c r="B80" s="88" t="s">
        <v>294</v>
      </c>
      <c r="C80" s="84">
        <f>IF(A80='Öğr.Üyesi-Öğr.Gör.'!$B$14,C79+1,0)</f>
        <v>0</v>
      </c>
      <c r="E80"/>
    </row>
    <row r="81" spans="1:5" ht="15" x14ac:dyDescent="0.25">
      <c r="A81" s="8" t="s">
        <v>303</v>
      </c>
      <c r="B81" s="88" t="s">
        <v>145</v>
      </c>
      <c r="C81" s="84">
        <f>IF(A81='Öğr.Üyesi-Öğr.Gör.'!$B$14,C80+1,0)</f>
        <v>0</v>
      </c>
      <c r="E81"/>
    </row>
    <row r="82" spans="1:5" ht="15" x14ac:dyDescent="0.25">
      <c r="A82" s="8" t="s">
        <v>303</v>
      </c>
      <c r="B82" s="88" t="s">
        <v>142</v>
      </c>
      <c r="C82" s="84">
        <f>IF(A82='Öğr.Üyesi-Öğr.Gör.'!$B$14,C81+1,0)</f>
        <v>0</v>
      </c>
      <c r="E82"/>
    </row>
    <row r="83" spans="1:5" ht="15" x14ac:dyDescent="0.25">
      <c r="A83" s="8" t="s">
        <v>303</v>
      </c>
      <c r="B83" s="88" t="s">
        <v>91</v>
      </c>
      <c r="C83" s="84">
        <f>IF(A83='Öğr.Üyesi-Öğr.Gör.'!$B$14,C82+1,0)</f>
        <v>0</v>
      </c>
      <c r="E83"/>
    </row>
    <row r="84" spans="1:5" ht="15" x14ac:dyDescent="0.25">
      <c r="A84" s="8" t="s">
        <v>303</v>
      </c>
      <c r="B84" s="85" t="s">
        <v>215</v>
      </c>
      <c r="C84" s="84">
        <f>IF(A84='Öğr.Üyesi-Öğr.Gör.'!$B$14,C83+1,0)</f>
        <v>0</v>
      </c>
      <c r="E84"/>
    </row>
    <row r="85" spans="1:5" ht="15" x14ac:dyDescent="0.25">
      <c r="A85" s="8" t="s">
        <v>303</v>
      </c>
      <c r="B85" s="88" t="s">
        <v>315</v>
      </c>
      <c r="C85" s="84">
        <f>IF(A85='Öğr.Üyesi-Öğr.Gör.'!$B$14,C84+1,0)</f>
        <v>0</v>
      </c>
      <c r="E85"/>
    </row>
    <row r="86" spans="1:5" ht="15" x14ac:dyDescent="0.25">
      <c r="A86" s="8" t="s">
        <v>303</v>
      </c>
      <c r="B86" s="88" t="s">
        <v>156</v>
      </c>
      <c r="C86" s="84">
        <f>IF(A86='Öğr.Üyesi-Öğr.Gör.'!$B$14,C85+1,0)</f>
        <v>0</v>
      </c>
      <c r="E86"/>
    </row>
    <row r="87" spans="1:5" ht="15" x14ac:dyDescent="0.25">
      <c r="A87" s="78" t="s">
        <v>33</v>
      </c>
      <c r="B87" s="79" t="s">
        <v>169</v>
      </c>
      <c r="C87" s="84">
        <f>IF(A87='Öğr.Üyesi-Öğr.Gör.'!$B$14,C86+1,0)</f>
        <v>0</v>
      </c>
      <c r="E87"/>
    </row>
    <row r="88" spans="1:5" ht="15" x14ac:dyDescent="0.25">
      <c r="A88" s="78" t="s">
        <v>33</v>
      </c>
      <c r="B88" s="79" t="s">
        <v>170</v>
      </c>
      <c r="C88" s="84">
        <f>IF(A88='Öğr.Üyesi-Öğr.Gör.'!$B$14,C87+1,0)</f>
        <v>0</v>
      </c>
      <c r="E88"/>
    </row>
    <row r="89" spans="1:5" ht="15" x14ac:dyDescent="0.25">
      <c r="A89" s="78" t="s">
        <v>33</v>
      </c>
      <c r="B89" s="79" t="s">
        <v>302</v>
      </c>
      <c r="C89" s="84">
        <f>IF(A89='Öğr.Üyesi-Öğr.Gör.'!$B$14,C88+1,0)</f>
        <v>0</v>
      </c>
      <c r="E89"/>
    </row>
    <row r="90" spans="1:5" ht="15" x14ac:dyDescent="0.25">
      <c r="A90" s="8" t="s">
        <v>293</v>
      </c>
      <c r="B90" s="83" t="s">
        <v>117</v>
      </c>
      <c r="C90" s="84">
        <f>IF(A90='Öğr.Üyesi-Öğr.Gör.'!$B$14,C89+1,0)</f>
        <v>0</v>
      </c>
      <c r="E90"/>
    </row>
    <row r="91" spans="1:5" ht="15" x14ac:dyDescent="0.25">
      <c r="A91" s="8" t="s">
        <v>293</v>
      </c>
      <c r="B91" s="83" t="s">
        <v>208</v>
      </c>
      <c r="C91" s="84">
        <f>IF(A91='Öğr.Üyesi-Öğr.Gör.'!$B$14,C90+1,0)</f>
        <v>0</v>
      </c>
      <c r="E91"/>
    </row>
    <row r="92" spans="1:5" ht="15" x14ac:dyDescent="0.25">
      <c r="A92" s="8" t="s">
        <v>293</v>
      </c>
      <c r="B92" s="83" t="s">
        <v>171</v>
      </c>
      <c r="C92" s="84">
        <f>IF(A92='Öğr.Üyesi-Öğr.Gör.'!$B$14,C91+1,0)</f>
        <v>0</v>
      </c>
      <c r="E92"/>
    </row>
    <row r="93" spans="1:5" ht="15" x14ac:dyDescent="0.25">
      <c r="A93" s="78" t="s">
        <v>31</v>
      </c>
      <c r="B93" s="79" t="s">
        <v>173</v>
      </c>
      <c r="C93" s="84">
        <f>IF(A93='Öğr.Üyesi-Öğr.Gör.'!$B$14,C92+1,0)</f>
        <v>0</v>
      </c>
      <c r="E93"/>
    </row>
    <row r="94" spans="1:5" ht="15" x14ac:dyDescent="0.25">
      <c r="A94" s="8" t="s">
        <v>37</v>
      </c>
      <c r="B94" s="83" t="s">
        <v>207</v>
      </c>
      <c r="C94" s="84">
        <f>IF(A94='Öğr.Üyesi-Öğr.Gör.'!$B$14,C93+1,0)</f>
        <v>0</v>
      </c>
      <c r="E94"/>
    </row>
    <row r="95" spans="1:5" ht="15" x14ac:dyDescent="0.25">
      <c r="A95" s="8" t="s">
        <v>37</v>
      </c>
      <c r="B95" s="83" t="s">
        <v>124</v>
      </c>
      <c r="C95" s="84">
        <f>IF(A95='Öğr.Üyesi-Öğr.Gör.'!$B$14,C94+1,0)</f>
        <v>0</v>
      </c>
      <c r="E95"/>
    </row>
    <row r="96" spans="1:5" ht="15" x14ac:dyDescent="0.25">
      <c r="A96" s="8" t="s">
        <v>37</v>
      </c>
      <c r="B96" s="83" t="s">
        <v>120</v>
      </c>
      <c r="C96" s="84">
        <f>IF(A96='Öğr.Üyesi-Öğr.Gör.'!$B$14,C95+1,0)</f>
        <v>0</v>
      </c>
      <c r="E96"/>
    </row>
    <row r="97" spans="1:5" ht="15" x14ac:dyDescent="0.25">
      <c r="A97" s="8" t="s">
        <v>37</v>
      </c>
      <c r="B97" s="83" t="s">
        <v>283</v>
      </c>
      <c r="C97" s="84">
        <f>IF(A97='Öğr.Üyesi-Öğr.Gör.'!$B$14,C96+1,0)</f>
        <v>0</v>
      </c>
      <c r="E97"/>
    </row>
    <row r="98" spans="1:5" ht="15" x14ac:dyDescent="0.25">
      <c r="A98" s="8" t="s">
        <v>37</v>
      </c>
      <c r="B98" s="83" t="s">
        <v>116</v>
      </c>
      <c r="C98" s="84">
        <f>IF(A98='Öğr.Üyesi-Öğr.Gör.'!$B$14,C97+1,0)</f>
        <v>0</v>
      </c>
      <c r="E98"/>
    </row>
    <row r="99" spans="1:5" ht="15" x14ac:dyDescent="0.25">
      <c r="A99" s="8" t="s">
        <v>37</v>
      </c>
      <c r="B99" s="83" t="s">
        <v>117</v>
      </c>
      <c r="C99" s="84">
        <f>IF(A99='Öğr.Üyesi-Öğr.Gör.'!$B$14,C98+1,0)</f>
        <v>0</v>
      </c>
      <c r="E99"/>
    </row>
    <row r="100" spans="1:5" ht="15" x14ac:dyDescent="0.25">
      <c r="A100" s="8" t="s">
        <v>37</v>
      </c>
      <c r="B100" s="83" t="s">
        <v>115</v>
      </c>
      <c r="C100" s="84">
        <f>IF(A100='Öğr.Üyesi-Öğr.Gör.'!$B$14,C99+1,0)</f>
        <v>0</v>
      </c>
      <c r="E100"/>
    </row>
    <row r="101" spans="1:5" ht="15" x14ac:dyDescent="0.25">
      <c r="A101" s="8" t="s">
        <v>37</v>
      </c>
      <c r="B101" s="83" t="s">
        <v>155</v>
      </c>
      <c r="C101" s="84">
        <f>IF(A101='Öğr.Üyesi-Öğr.Gör.'!$B$14,C100+1,0)</f>
        <v>0</v>
      </c>
      <c r="E101"/>
    </row>
    <row r="102" spans="1:5" ht="15" x14ac:dyDescent="0.25">
      <c r="A102" s="8" t="s">
        <v>37</v>
      </c>
      <c r="B102" s="83" t="s">
        <v>209</v>
      </c>
      <c r="C102" s="84">
        <f>IF(A102='Öğr.Üyesi-Öğr.Gör.'!$B$14,C101+1,0)</f>
        <v>0</v>
      </c>
      <c r="E102"/>
    </row>
    <row r="103" spans="1:5" ht="15" x14ac:dyDescent="0.25">
      <c r="A103" s="8" t="s">
        <v>37</v>
      </c>
      <c r="B103" s="83" t="s">
        <v>121</v>
      </c>
      <c r="C103" s="84">
        <f>IF(A103='Öğr.Üyesi-Öğr.Gör.'!$B$14,C102+1,0)</f>
        <v>0</v>
      </c>
      <c r="E103"/>
    </row>
    <row r="104" spans="1:5" ht="15" x14ac:dyDescent="0.25">
      <c r="A104" s="8" t="s">
        <v>37</v>
      </c>
      <c r="B104" s="83" t="s">
        <v>123</v>
      </c>
      <c r="C104" s="84">
        <f>IF(A104='Öğr.Üyesi-Öğr.Gör.'!$B$14,C103+1,0)</f>
        <v>0</v>
      </c>
      <c r="E104"/>
    </row>
    <row r="105" spans="1:5" ht="15" x14ac:dyDescent="0.25">
      <c r="A105" s="8" t="s">
        <v>37</v>
      </c>
      <c r="B105" s="83" t="s">
        <v>119</v>
      </c>
      <c r="C105" s="84">
        <f>IF(A105='Öğr.Üyesi-Öğr.Gör.'!$B$14,C104+1,0)</f>
        <v>0</v>
      </c>
      <c r="E105"/>
    </row>
    <row r="106" spans="1:5" ht="15" x14ac:dyDescent="0.25">
      <c r="A106" s="78" t="s">
        <v>27</v>
      </c>
      <c r="B106" s="79" t="s">
        <v>206</v>
      </c>
      <c r="C106" s="84">
        <f>IF(A106='Öğr.Üyesi-Öğr.Gör.'!$B$14,C105+1,0)</f>
        <v>0</v>
      </c>
      <c r="E106"/>
    </row>
    <row r="107" spans="1:5" ht="15" x14ac:dyDescent="0.25">
      <c r="A107" s="78" t="s">
        <v>27</v>
      </c>
      <c r="B107" s="79" t="s">
        <v>298</v>
      </c>
      <c r="C107" s="84">
        <f>IF(A107='Öğr.Üyesi-Öğr.Gör.'!$B$14,C106+1,0)</f>
        <v>0</v>
      </c>
      <c r="E107"/>
    </row>
    <row r="108" spans="1:5" ht="15" x14ac:dyDescent="0.25">
      <c r="A108" s="78" t="s">
        <v>27</v>
      </c>
      <c r="B108" s="79" t="s">
        <v>205</v>
      </c>
      <c r="C108" s="84">
        <f>IF(A108='Öğr.Üyesi-Öğr.Gör.'!$B$14,C107+1,0)</f>
        <v>0</v>
      </c>
      <c r="E108"/>
    </row>
    <row r="109" spans="1:5" x14ac:dyDescent="0.2">
      <c r="A109" s="78" t="s">
        <v>27</v>
      </c>
      <c r="B109" s="79" t="s">
        <v>284</v>
      </c>
      <c r="C109" s="84">
        <f>IF(A109='Öğr.Üyesi-Öğr.Gör.'!$B$14,C108+1,0)</f>
        <v>0</v>
      </c>
    </row>
    <row r="110" spans="1:5" x14ac:dyDescent="0.2">
      <c r="A110" s="8" t="s">
        <v>38</v>
      </c>
      <c r="B110" s="83" t="s">
        <v>292</v>
      </c>
      <c r="C110" s="84">
        <f>IF(A110='Öğr.Üyesi-Öğr.Gör.'!$B$14,C109+1,0)</f>
        <v>0</v>
      </c>
    </row>
    <row r="111" spans="1:5" x14ac:dyDescent="0.2">
      <c r="A111" s="8" t="s">
        <v>38</v>
      </c>
      <c r="B111" s="83" t="s">
        <v>164</v>
      </c>
      <c r="C111" s="84">
        <f>IF(A111='Öğr.Üyesi-Öğr.Gör.'!$B$14,C110+1,0)</f>
        <v>0</v>
      </c>
    </row>
    <row r="112" spans="1:5" x14ac:dyDescent="0.2">
      <c r="A112" s="8" t="s">
        <v>38</v>
      </c>
      <c r="B112" s="83" t="s">
        <v>209</v>
      </c>
      <c r="C112" s="84">
        <f>IF(A112='Öğr.Üyesi-Öğr.Gör.'!$B$14,C111+1,0)</f>
        <v>0</v>
      </c>
    </row>
    <row r="113" spans="1:3" x14ac:dyDescent="0.2">
      <c r="A113" s="78" t="s">
        <v>35</v>
      </c>
      <c r="B113" s="78" t="s">
        <v>35</v>
      </c>
      <c r="C113" s="84">
        <f>IF(A113='Öğr.Üyesi-Öğr.Gör.'!$B$14,C112+1,0)</f>
        <v>0</v>
      </c>
    </row>
    <row r="114" spans="1:3" x14ac:dyDescent="0.2">
      <c r="A114" s="8" t="s">
        <v>304</v>
      </c>
      <c r="B114" s="8" t="s">
        <v>299</v>
      </c>
      <c r="C114" s="84">
        <f>IF(A114='Öğr.Üyesi-Öğr.Gör.'!$B$14,C113+1,0)</f>
        <v>0</v>
      </c>
    </row>
    <row r="115" spans="1:3" x14ac:dyDescent="0.2">
      <c r="A115" s="85" t="s">
        <v>224</v>
      </c>
      <c r="B115" s="85" t="s">
        <v>223</v>
      </c>
      <c r="C115" s="84">
        <f>IF(A115='Öğr.Üyesi-Öğr.Gör.'!$B$14,C114+1,0)</f>
        <v>0</v>
      </c>
    </row>
    <row r="116" spans="1:3" x14ac:dyDescent="0.2">
      <c r="A116" s="8" t="s">
        <v>301</v>
      </c>
      <c r="B116" s="83" t="s">
        <v>157</v>
      </c>
      <c r="C116" s="84">
        <f>IF(A116='Öğr.Üyesi-Öğr.Gör.'!$B$14,C115+1,0)</f>
        <v>0</v>
      </c>
    </row>
    <row r="117" spans="1:3" x14ac:dyDescent="0.2">
      <c r="A117" s="8" t="s">
        <v>301</v>
      </c>
      <c r="B117" s="83" t="s">
        <v>155</v>
      </c>
      <c r="C117" s="84">
        <f>IF(A117='Öğr.Üyesi-Öğr.Gör.'!$B$14,C116+1,0)</f>
        <v>0</v>
      </c>
    </row>
  </sheetData>
  <sortState xmlns:xlrd2="http://schemas.microsoft.com/office/spreadsheetml/2017/richdata2" ref="B94:B105">
    <sortCondition ref="B94:B105"/>
  </sortState>
  <pageMargins left="0.7" right="0.7" top="0.75" bottom="0.75" header="0.3" footer="0.3"/>
  <pageSetup paperSize="9" scale="3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93"/>
  <sheetViews>
    <sheetView topLeftCell="A13" workbookViewId="0">
      <selection activeCell="F35" sqref="F35"/>
    </sheetView>
  </sheetViews>
  <sheetFormatPr defaultRowHeight="15" x14ac:dyDescent="0.25"/>
  <cols>
    <col min="1" max="1" width="34.140625" bestFit="1" customWidth="1"/>
    <col min="2" max="2" width="9.140625" style="10"/>
    <col min="3" max="3" width="42.85546875" customWidth="1"/>
    <col min="5" max="5" width="41.5703125" bestFit="1" customWidth="1"/>
    <col min="6" max="6" width="29.28515625" bestFit="1" customWidth="1"/>
    <col min="7" max="7" width="32.28515625" bestFit="1" customWidth="1"/>
    <col min="8" max="10" width="7.5703125" style="3" customWidth="1"/>
    <col min="11" max="26" width="7.5703125" customWidth="1"/>
  </cols>
  <sheetData>
    <row r="1" spans="1:14" x14ac:dyDescent="0.25">
      <c r="A1" s="241" t="s">
        <v>14</v>
      </c>
      <c r="B1" s="241"/>
      <c r="C1" t="s">
        <v>39</v>
      </c>
      <c r="E1" s="1" t="s">
        <v>36</v>
      </c>
      <c r="F1" s="2" t="s">
        <v>115</v>
      </c>
    </row>
    <row r="2" spans="1:14" x14ac:dyDescent="0.25">
      <c r="A2" s="1" t="s">
        <v>15</v>
      </c>
      <c r="B2" s="5">
        <v>0</v>
      </c>
      <c r="C2" t="s">
        <v>46</v>
      </c>
      <c r="E2" s="1" t="s">
        <v>37</v>
      </c>
      <c r="F2" s="2" t="s">
        <v>116</v>
      </c>
      <c r="G2" s="2" t="s">
        <v>117</v>
      </c>
      <c r="H2" s="2" t="s">
        <v>118</v>
      </c>
      <c r="I2" s="2" t="s">
        <v>119</v>
      </c>
      <c r="J2" s="2" t="s">
        <v>120</v>
      </c>
      <c r="K2" s="2" t="s">
        <v>121</v>
      </c>
      <c r="L2" s="2" t="s">
        <v>122</v>
      </c>
      <c r="M2" s="2" t="s">
        <v>123</v>
      </c>
      <c r="N2" s="2" t="s">
        <v>124</v>
      </c>
    </row>
    <row r="3" spans="1:14" x14ac:dyDescent="0.25">
      <c r="A3" s="1" t="s">
        <v>17</v>
      </c>
      <c r="B3" s="5">
        <v>0</v>
      </c>
      <c r="C3" t="s">
        <v>40</v>
      </c>
      <c r="E3" s="1" t="s">
        <v>27</v>
      </c>
      <c r="F3" s="2" t="s">
        <v>126</v>
      </c>
      <c r="G3" s="2" t="s">
        <v>127</v>
      </c>
      <c r="H3" s="2"/>
      <c r="I3" s="2"/>
    </row>
    <row r="4" spans="1:14" x14ac:dyDescent="0.25">
      <c r="A4" s="1" t="s">
        <v>19</v>
      </c>
      <c r="B4" s="5">
        <v>0</v>
      </c>
      <c r="C4" t="s">
        <v>25</v>
      </c>
      <c r="E4" s="1" t="s">
        <v>38</v>
      </c>
      <c r="F4" s="2" t="s">
        <v>118</v>
      </c>
      <c r="H4" s="2"/>
      <c r="I4" s="2"/>
      <c r="J4" s="2"/>
    </row>
    <row r="5" spans="1:14" x14ac:dyDescent="0.25">
      <c r="A5" s="1" t="s">
        <v>18</v>
      </c>
      <c r="B5" s="5">
        <v>5</v>
      </c>
      <c r="C5" t="s">
        <v>28</v>
      </c>
      <c r="E5" s="1" t="s">
        <v>39</v>
      </c>
      <c r="F5" s="2" t="s">
        <v>128</v>
      </c>
      <c r="G5" s="2" t="s">
        <v>119</v>
      </c>
      <c r="H5" s="2"/>
      <c r="I5" s="2"/>
      <c r="J5" s="2"/>
    </row>
    <row r="6" spans="1:14" x14ac:dyDescent="0.25">
      <c r="A6" s="1" t="s">
        <v>20</v>
      </c>
      <c r="B6" s="5">
        <v>5</v>
      </c>
      <c r="C6" t="s">
        <v>41</v>
      </c>
      <c r="E6" s="1" t="s">
        <v>44</v>
      </c>
      <c r="F6" s="2" t="s">
        <v>129</v>
      </c>
      <c r="G6" s="2" t="s">
        <v>130</v>
      </c>
      <c r="H6" s="2" t="s">
        <v>131</v>
      </c>
      <c r="I6" s="2" t="s">
        <v>132</v>
      </c>
      <c r="J6" s="2" t="s">
        <v>133</v>
      </c>
    </row>
    <row r="7" spans="1:14" x14ac:dyDescent="0.25">
      <c r="A7" s="1" t="s">
        <v>7</v>
      </c>
      <c r="B7" s="5">
        <v>5</v>
      </c>
      <c r="C7" t="s">
        <v>32</v>
      </c>
      <c r="E7" s="1" t="s">
        <v>46</v>
      </c>
      <c r="F7" s="2" t="s">
        <v>134</v>
      </c>
      <c r="H7" s="2"/>
      <c r="I7" s="2"/>
      <c r="J7" s="2"/>
    </row>
    <row r="8" spans="1:14" x14ac:dyDescent="0.25">
      <c r="A8" s="1" t="s">
        <v>16</v>
      </c>
      <c r="B8" s="5">
        <v>5</v>
      </c>
      <c r="C8" t="s">
        <v>29</v>
      </c>
      <c r="E8" s="1" t="s">
        <v>40</v>
      </c>
      <c r="F8" s="2" t="s">
        <v>124</v>
      </c>
      <c r="G8" s="2" t="s">
        <v>135</v>
      </c>
      <c r="H8" s="2" t="s">
        <v>135</v>
      </c>
      <c r="I8" s="2" t="s">
        <v>119</v>
      </c>
      <c r="J8" s="2" t="s">
        <v>121</v>
      </c>
      <c r="K8" s="2" t="s">
        <v>120</v>
      </c>
      <c r="L8" s="2" t="s">
        <v>128</v>
      </c>
      <c r="M8" s="2" t="s">
        <v>136</v>
      </c>
    </row>
    <row r="9" spans="1:14" x14ac:dyDescent="0.25">
      <c r="A9" s="1" t="s">
        <v>55</v>
      </c>
      <c r="B9" s="5"/>
      <c r="C9" t="s">
        <v>13</v>
      </c>
      <c r="E9" s="1" t="s">
        <v>25</v>
      </c>
      <c r="F9" s="2" t="s">
        <v>137</v>
      </c>
      <c r="G9" s="2" t="s">
        <v>138</v>
      </c>
      <c r="H9" s="2" t="s">
        <v>139</v>
      </c>
      <c r="I9" s="2" t="s">
        <v>140</v>
      </c>
      <c r="J9" s="2" t="s">
        <v>141</v>
      </c>
      <c r="K9" s="2" t="s">
        <v>142</v>
      </c>
      <c r="L9" s="2" t="s">
        <v>143</v>
      </c>
    </row>
    <row r="10" spans="1:14" x14ac:dyDescent="0.25">
      <c r="C10" t="s">
        <v>45</v>
      </c>
      <c r="E10" s="1" t="s">
        <v>28</v>
      </c>
      <c r="F10" s="2" t="s">
        <v>144</v>
      </c>
      <c r="G10" s="2" t="s">
        <v>145</v>
      </c>
      <c r="H10" s="2" t="s">
        <v>146</v>
      </c>
      <c r="I10" s="2" t="s">
        <v>147</v>
      </c>
      <c r="J10" s="2"/>
    </row>
    <row r="11" spans="1:14" x14ac:dyDescent="0.25">
      <c r="A11" t="s">
        <v>21</v>
      </c>
      <c r="B11" s="10">
        <v>10</v>
      </c>
      <c r="C11" t="s">
        <v>30</v>
      </c>
      <c r="E11" s="1" t="s">
        <v>34</v>
      </c>
      <c r="H11" s="2"/>
      <c r="I11" s="2"/>
      <c r="J11" s="2"/>
    </row>
    <row r="12" spans="1:14" x14ac:dyDescent="0.25">
      <c r="A12" t="s">
        <v>22</v>
      </c>
      <c r="B12" s="10">
        <v>10</v>
      </c>
      <c r="C12" t="s">
        <v>42</v>
      </c>
      <c r="E12" s="1" t="s">
        <v>41</v>
      </c>
      <c r="F12" s="2" t="s">
        <v>119</v>
      </c>
      <c r="G12" s="2" t="s">
        <v>148</v>
      </c>
      <c r="H12" s="2" t="s">
        <v>148</v>
      </c>
      <c r="I12" s="2" t="s">
        <v>123</v>
      </c>
      <c r="J12" s="2" t="s">
        <v>149</v>
      </c>
    </row>
    <row r="13" spans="1:14" x14ac:dyDescent="0.25">
      <c r="A13" t="s">
        <v>23</v>
      </c>
      <c r="B13" s="10">
        <v>10</v>
      </c>
      <c r="C13" t="s">
        <v>26</v>
      </c>
      <c r="E13" s="1" t="s">
        <v>32</v>
      </c>
      <c r="F13" s="2" t="s">
        <v>150</v>
      </c>
      <c r="H13" s="2"/>
      <c r="I13" s="2"/>
      <c r="J13" s="2"/>
    </row>
    <row r="14" spans="1:14" x14ac:dyDescent="0.25">
      <c r="C14" t="s">
        <v>33</v>
      </c>
      <c r="E14" s="1" t="s">
        <v>29</v>
      </c>
      <c r="F14" s="2" t="s">
        <v>151</v>
      </c>
      <c r="G14" s="2" t="s">
        <v>152</v>
      </c>
      <c r="H14" s="2" t="s">
        <v>153</v>
      </c>
      <c r="I14" s="2" t="s">
        <v>154</v>
      </c>
      <c r="J14" s="2" t="s">
        <v>131</v>
      </c>
    </row>
    <row r="15" spans="1:14" x14ac:dyDescent="0.25">
      <c r="A15" t="s">
        <v>24</v>
      </c>
      <c r="B15" s="10">
        <v>12</v>
      </c>
      <c r="C15" t="s">
        <v>293</v>
      </c>
      <c r="E15" s="1" t="s">
        <v>13</v>
      </c>
      <c r="F15" s="2" t="s">
        <v>91</v>
      </c>
      <c r="G15" s="2" t="s">
        <v>155</v>
      </c>
      <c r="H15" s="2" t="s">
        <v>156</v>
      </c>
      <c r="I15" s="2" t="s">
        <v>157</v>
      </c>
      <c r="J15" s="2"/>
    </row>
    <row r="16" spans="1:14" x14ac:dyDescent="0.25">
      <c r="A16" t="s">
        <v>56</v>
      </c>
      <c r="B16" s="10">
        <v>10</v>
      </c>
      <c r="C16" t="s">
        <v>31</v>
      </c>
      <c r="E16" s="1" t="s">
        <v>45</v>
      </c>
      <c r="F16" s="2" t="s">
        <v>125</v>
      </c>
      <c r="G16" s="2" t="s">
        <v>125</v>
      </c>
      <c r="H16" s="2" t="s">
        <v>158</v>
      </c>
      <c r="I16" s="2" t="s">
        <v>159</v>
      </c>
      <c r="J16" s="2"/>
    </row>
    <row r="17" spans="1:20" x14ac:dyDescent="0.25">
      <c r="B17" s="5"/>
      <c r="C17" t="s">
        <v>36</v>
      </c>
      <c r="E17" s="1" t="s">
        <v>30</v>
      </c>
      <c r="F17" s="2" t="s">
        <v>125</v>
      </c>
      <c r="G17" s="2" t="s">
        <v>160</v>
      </c>
      <c r="H17" s="2" t="s">
        <v>161</v>
      </c>
      <c r="I17" s="2" t="s">
        <v>162</v>
      </c>
      <c r="J17" s="2" t="s">
        <v>163</v>
      </c>
    </row>
    <row r="18" spans="1:20" x14ac:dyDescent="0.25">
      <c r="C18" t="s">
        <v>37</v>
      </c>
      <c r="E18" s="1" t="s">
        <v>42</v>
      </c>
      <c r="F18" s="2" t="s">
        <v>164</v>
      </c>
      <c r="G18" s="2" t="s">
        <v>165</v>
      </c>
      <c r="H18" s="2" t="s">
        <v>166</v>
      </c>
      <c r="I18" s="2"/>
      <c r="J18" s="2"/>
    </row>
    <row r="19" spans="1:20" x14ac:dyDescent="0.25">
      <c r="C19" t="s">
        <v>27</v>
      </c>
      <c r="E19" s="1" t="s">
        <v>26</v>
      </c>
      <c r="F19" s="2" t="s">
        <v>137</v>
      </c>
      <c r="G19" s="2" t="s">
        <v>138</v>
      </c>
      <c r="H19" s="2" t="s">
        <v>139</v>
      </c>
      <c r="I19" s="2" t="s">
        <v>141</v>
      </c>
      <c r="J19" s="2" t="s">
        <v>140</v>
      </c>
      <c r="K19" s="2" t="s">
        <v>126</v>
      </c>
      <c r="L19" s="2" t="s">
        <v>91</v>
      </c>
      <c r="M19" s="2" t="s">
        <v>143</v>
      </c>
      <c r="N19" s="2" t="s">
        <v>139</v>
      </c>
      <c r="O19" s="2" t="s">
        <v>142</v>
      </c>
      <c r="P19" s="2" t="s">
        <v>167</v>
      </c>
      <c r="Q19" s="2" t="s">
        <v>144</v>
      </c>
      <c r="R19" s="2" t="s">
        <v>145</v>
      </c>
      <c r="S19" s="2" t="s">
        <v>156</v>
      </c>
      <c r="T19" s="2" t="s">
        <v>168</v>
      </c>
    </row>
    <row r="20" spans="1:20" x14ac:dyDescent="0.25">
      <c r="A20" t="s">
        <v>185</v>
      </c>
      <c r="C20" t="s">
        <v>38</v>
      </c>
      <c r="E20" s="1" t="s">
        <v>33</v>
      </c>
      <c r="F20" s="2" t="s">
        <v>169</v>
      </c>
      <c r="G20" s="2" t="s">
        <v>170</v>
      </c>
      <c r="H20" s="2"/>
      <c r="I20" s="2"/>
      <c r="J20" s="2"/>
    </row>
    <row r="21" spans="1:20" x14ac:dyDescent="0.25">
      <c r="A21" t="s">
        <v>110</v>
      </c>
      <c r="C21" t="s">
        <v>35</v>
      </c>
      <c r="E21" s="1" t="s">
        <v>293</v>
      </c>
      <c r="F21" s="2" t="s">
        <v>117</v>
      </c>
      <c r="G21" s="2" t="s">
        <v>171</v>
      </c>
      <c r="H21" s="2" t="s">
        <v>172</v>
      </c>
      <c r="I21" s="2"/>
      <c r="J21" s="2"/>
    </row>
    <row r="22" spans="1:20" x14ac:dyDescent="0.25">
      <c r="A22" t="s">
        <v>220</v>
      </c>
      <c r="C22" t="s">
        <v>34</v>
      </c>
      <c r="E22" s="1" t="s">
        <v>31</v>
      </c>
      <c r="F22" s="2" t="s">
        <v>173</v>
      </c>
      <c r="H22" s="2"/>
      <c r="I22" s="2"/>
      <c r="J22" s="2"/>
    </row>
    <row r="23" spans="1:20" x14ac:dyDescent="0.25">
      <c r="A23" t="s">
        <v>221</v>
      </c>
      <c r="C23" t="s">
        <v>44</v>
      </c>
      <c r="E23" s="1" t="s">
        <v>182</v>
      </c>
      <c r="H23" s="2"/>
      <c r="I23" s="2"/>
      <c r="J23" s="2"/>
    </row>
    <row r="24" spans="1:20" x14ac:dyDescent="0.25">
      <c r="A24" t="s">
        <v>264</v>
      </c>
      <c r="E24" s="6"/>
      <c r="H24" s="2"/>
      <c r="I24" s="2"/>
      <c r="J24" s="2"/>
    </row>
    <row r="25" spans="1:20" x14ac:dyDescent="0.25">
      <c r="A25" t="s">
        <v>114</v>
      </c>
      <c r="E25" s="6" t="s">
        <v>35</v>
      </c>
      <c r="H25" s="2"/>
      <c r="I25" s="2"/>
      <c r="J25" s="2"/>
    </row>
    <row r="26" spans="1:20" x14ac:dyDescent="0.25">
      <c r="A26" t="s">
        <v>111</v>
      </c>
      <c r="H26" s="2"/>
      <c r="I26" s="2"/>
      <c r="J26" s="2"/>
    </row>
    <row r="27" spans="1:20" x14ac:dyDescent="0.25">
      <c r="A27" t="s">
        <v>112</v>
      </c>
      <c r="H27" s="2"/>
      <c r="I27" s="2"/>
      <c r="J27" s="2"/>
    </row>
    <row r="28" spans="1:20" x14ac:dyDescent="0.25">
      <c r="A28" t="s">
        <v>114</v>
      </c>
      <c r="C28" t="s">
        <v>37</v>
      </c>
      <c r="E28" s="14" t="str">
        <f>UPPER(C28)</f>
        <v>BANDIRMA MESLEK YÜKSEKOKULU</v>
      </c>
      <c r="H28" s="2"/>
      <c r="I28" s="2"/>
      <c r="J28" s="2"/>
    </row>
    <row r="29" spans="1:20" x14ac:dyDescent="0.25">
      <c r="C29" s="87" t="s">
        <v>27</v>
      </c>
      <c r="E29" s="14" t="str">
        <f t="shared" ref="E29:E48" si="0">UPPER(C29)</f>
        <v>DENİZCİLİK FAKÜLTESİ</v>
      </c>
      <c r="H29" s="2"/>
      <c r="I29" s="2"/>
      <c r="J29" s="2"/>
    </row>
    <row r="30" spans="1:20" x14ac:dyDescent="0.25">
      <c r="C30" t="s">
        <v>38</v>
      </c>
      <c r="E30" s="14" t="str">
        <f t="shared" si="0"/>
        <v>DENİZCİLİK MESLEK YÜKSEKOKULU</v>
      </c>
      <c r="H30" s="2"/>
      <c r="I30" s="2"/>
      <c r="J30" s="2"/>
    </row>
    <row r="31" spans="1:20" x14ac:dyDescent="0.25">
      <c r="C31" t="s">
        <v>39</v>
      </c>
      <c r="E31" s="14" t="str">
        <f t="shared" si="0"/>
        <v>ERDEK MESLEK YÜKSEKOKULU</v>
      </c>
      <c r="H31" s="2"/>
      <c r="I31" s="2"/>
      <c r="J31" s="2"/>
    </row>
    <row r="32" spans="1:20" x14ac:dyDescent="0.25">
      <c r="C32" t="s">
        <v>40</v>
      </c>
      <c r="E32" s="14" t="str">
        <f t="shared" si="0"/>
        <v>GÖNEN MESLEK YÜKSEKOKULU</v>
      </c>
      <c r="H32" s="2"/>
      <c r="I32" s="2"/>
      <c r="J32" s="2"/>
    </row>
    <row r="33" spans="3:10" x14ac:dyDescent="0.25">
      <c r="C33" s="87" t="s">
        <v>25</v>
      </c>
      <c r="E33" s="14" t="str">
        <f t="shared" si="0"/>
        <v>İKTİSADİ VE İDARİ BİLİMLER FAKÜLTESİ</v>
      </c>
      <c r="H33" s="2"/>
      <c r="I33" s="2"/>
      <c r="J33" s="2"/>
    </row>
    <row r="34" spans="3:10" x14ac:dyDescent="0.25">
      <c r="C34" s="87" t="s">
        <v>304</v>
      </c>
      <c r="E34" s="14" t="str">
        <f t="shared" si="0"/>
        <v>İLAHİYAT FAKÜLTESİ</v>
      </c>
      <c r="H34" s="2"/>
      <c r="I34" s="2"/>
      <c r="J34" s="2"/>
    </row>
    <row r="35" spans="3:10" x14ac:dyDescent="0.25">
      <c r="C35" s="87" t="s">
        <v>301</v>
      </c>
      <c r="E35" s="14" t="str">
        <f t="shared" si="0"/>
        <v>İLETİŞİM FAKÜLTESİ</v>
      </c>
      <c r="H35" s="2"/>
      <c r="I35" s="2"/>
      <c r="J35" s="2"/>
    </row>
    <row r="36" spans="3:10" x14ac:dyDescent="0.25">
      <c r="C36" s="87" t="s">
        <v>28</v>
      </c>
      <c r="E36" s="14" t="str">
        <f t="shared" si="0"/>
        <v>İNSAN VE TOPLUM BİLİMLERİ FAKÜLTESİ</v>
      </c>
      <c r="H36" s="2"/>
      <c r="I36" s="2"/>
      <c r="J36" s="2"/>
    </row>
    <row r="37" spans="3:10" x14ac:dyDescent="0.25">
      <c r="C37" t="s">
        <v>303</v>
      </c>
      <c r="E37" s="14" t="str">
        <f t="shared" si="0"/>
        <v>LİSANSÜSTÜ EĞİTİM ENSTİTÜSÜ</v>
      </c>
      <c r="H37" s="2"/>
      <c r="I37" s="2"/>
      <c r="J37" s="2"/>
    </row>
    <row r="38" spans="3:10" x14ac:dyDescent="0.25">
      <c r="C38" t="s">
        <v>41</v>
      </c>
      <c r="E38" s="14" t="str">
        <f t="shared" si="0"/>
        <v>MANYAS MESLEK YÜKSEKOKULU</v>
      </c>
      <c r="H38" s="2"/>
      <c r="I38" s="2"/>
      <c r="J38" s="2"/>
    </row>
    <row r="39" spans="3:10" x14ac:dyDescent="0.25">
      <c r="C39" s="87" t="s">
        <v>29</v>
      </c>
      <c r="E39" s="14" t="str">
        <f t="shared" si="0"/>
        <v>MÜHENDİSLİK VE DOĞA BİLİMLERİ FAKÜLTESİ</v>
      </c>
      <c r="H39" s="2"/>
      <c r="I39" s="2"/>
      <c r="J39" s="2"/>
    </row>
    <row r="40" spans="3:10" x14ac:dyDescent="0.25">
      <c r="C40" s="87" t="s">
        <v>13</v>
      </c>
      <c r="E40" s="14" t="str">
        <f t="shared" si="0"/>
        <v>ÖMER SEYFETTİN UYGULAMALI BİLİMLER FAKÜLTESİ</v>
      </c>
      <c r="H40" s="2"/>
      <c r="I40" s="2"/>
      <c r="J40" s="2"/>
    </row>
    <row r="41" spans="3:10" x14ac:dyDescent="0.25">
      <c r="C41" s="87" t="s">
        <v>30</v>
      </c>
      <c r="E41" s="14" t="str">
        <f t="shared" si="0"/>
        <v>SAĞLIK BİLİMLERİ FAKÜLTESİ</v>
      </c>
      <c r="H41" s="2"/>
      <c r="I41" s="2"/>
      <c r="J41" s="2"/>
    </row>
    <row r="42" spans="3:10" x14ac:dyDescent="0.25">
      <c r="C42" t="s">
        <v>42</v>
      </c>
      <c r="E42" s="14" t="str">
        <f t="shared" si="0"/>
        <v>SAĞLIK HİZMETLERİ MESLEK YÜKSEKOKULU</v>
      </c>
      <c r="H42" s="2"/>
      <c r="I42" s="2"/>
      <c r="J42" s="2"/>
    </row>
    <row r="43" spans="3:10" x14ac:dyDescent="0.25">
      <c r="C43" s="87" t="s">
        <v>278</v>
      </c>
      <c r="E43" s="14" t="str">
        <f t="shared" si="0"/>
        <v>SANAT, TASARIM VE  MİMARLIK FAKÜLTESİ</v>
      </c>
      <c r="H43" s="2"/>
      <c r="I43" s="2"/>
      <c r="J43" s="2"/>
    </row>
    <row r="44" spans="3:10" x14ac:dyDescent="0.25">
      <c r="C44" s="87" t="s">
        <v>33</v>
      </c>
      <c r="E44" s="14" t="str">
        <f t="shared" si="0"/>
        <v>SPOR BİLİMLERİ FAKÜLTESİ</v>
      </c>
      <c r="H44" s="2"/>
      <c r="I44" s="2"/>
      <c r="J44" s="2"/>
    </row>
    <row r="45" spans="3:10" x14ac:dyDescent="0.25">
      <c r="C45" t="s">
        <v>293</v>
      </c>
      <c r="E45" s="14" t="str">
        <f t="shared" si="0"/>
        <v>SUSURLUK TARIM VE ORMAN MESLEK YÜKSEKOKULU</v>
      </c>
      <c r="H45" s="2"/>
      <c r="I45" s="2"/>
      <c r="J45" s="2"/>
    </row>
    <row r="46" spans="3:10" x14ac:dyDescent="0.25">
      <c r="C46" s="87" t="s">
        <v>31</v>
      </c>
      <c r="E46" s="14" t="str">
        <f t="shared" si="0"/>
        <v>TIP FAKÜLTESİ</v>
      </c>
      <c r="H46" s="2"/>
      <c r="I46" s="2"/>
      <c r="J46" s="2"/>
    </row>
    <row r="47" spans="3:10" x14ac:dyDescent="0.25">
      <c r="C47" t="s">
        <v>182</v>
      </c>
      <c r="E47" s="14" t="str">
        <f t="shared" si="0"/>
        <v>TÜRK DİLİ VE ATATÜRK İLKELERİ VE İNKILAP TARİHİ BÖLÜMLERİ</v>
      </c>
      <c r="H47" s="2"/>
      <c r="I47" s="2"/>
      <c r="J47" s="2"/>
    </row>
    <row r="48" spans="3:10" x14ac:dyDescent="0.25">
      <c r="C48" t="s">
        <v>35</v>
      </c>
      <c r="E48" s="14" t="str">
        <f t="shared" si="0"/>
        <v>YABANCI DİLLER YÜKSEKOKULU</v>
      </c>
      <c r="H48" s="2"/>
      <c r="I48" s="2"/>
      <c r="J48" s="2"/>
    </row>
    <row r="49" spans="5:10" x14ac:dyDescent="0.25">
      <c r="E49" s="14"/>
      <c r="H49" s="2"/>
      <c r="I49" s="2"/>
      <c r="J49" s="2"/>
    </row>
    <row r="50" spans="5:10" x14ac:dyDescent="0.25">
      <c r="E50" s="14"/>
      <c r="H50" s="2"/>
      <c r="I50" s="2"/>
      <c r="J50" s="2"/>
    </row>
    <row r="51" spans="5:10" x14ac:dyDescent="0.25">
      <c r="E51" s="14"/>
      <c r="H51" s="2"/>
      <c r="I51" s="2"/>
      <c r="J51" s="2"/>
    </row>
    <row r="52" spans="5:10" x14ac:dyDescent="0.25">
      <c r="E52" s="14"/>
      <c r="H52" s="2"/>
      <c r="I52" s="2"/>
      <c r="J52" s="2"/>
    </row>
    <row r="53" spans="5:10" x14ac:dyDescent="0.25">
      <c r="H53" s="2"/>
      <c r="I53" s="2"/>
      <c r="J53" s="2"/>
    </row>
    <row r="54" spans="5:10" x14ac:dyDescent="0.25">
      <c r="H54" s="2"/>
      <c r="I54" s="2"/>
      <c r="J54" s="2"/>
    </row>
    <row r="55" spans="5:10" x14ac:dyDescent="0.25">
      <c r="H55" s="2"/>
    </row>
    <row r="56" spans="5:10" x14ac:dyDescent="0.25">
      <c r="H56" s="2"/>
    </row>
    <row r="57" spans="5:10" x14ac:dyDescent="0.25">
      <c r="H57" s="2"/>
    </row>
    <row r="58" spans="5:10" x14ac:dyDescent="0.25">
      <c r="H58" s="2"/>
    </row>
    <row r="59" spans="5:10" x14ac:dyDescent="0.25">
      <c r="H59" s="2"/>
    </row>
    <row r="60" spans="5:10" x14ac:dyDescent="0.25">
      <c r="H60" s="2"/>
    </row>
    <row r="61" spans="5:10" x14ac:dyDescent="0.25">
      <c r="H61" s="2"/>
    </row>
    <row r="62" spans="5:10" x14ac:dyDescent="0.25">
      <c r="H62" s="2"/>
    </row>
    <row r="63" spans="5:10" x14ac:dyDescent="0.25">
      <c r="H63" s="2"/>
    </row>
    <row r="64" spans="5:10" x14ac:dyDescent="0.25">
      <c r="H64" s="2"/>
    </row>
    <row r="65" spans="8:8" x14ac:dyDescent="0.25">
      <c r="H65" s="2"/>
    </row>
    <row r="66" spans="8:8" x14ac:dyDescent="0.25">
      <c r="H66" s="2"/>
    </row>
    <row r="67" spans="8:8" x14ac:dyDescent="0.25">
      <c r="H67" s="2"/>
    </row>
    <row r="68" spans="8:8" x14ac:dyDescent="0.25">
      <c r="H68" s="2"/>
    </row>
    <row r="69" spans="8:8" x14ac:dyDescent="0.25">
      <c r="H69" s="2"/>
    </row>
    <row r="70" spans="8:8" x14ac:dyDescent="0.25">
      <c r="H70" s="2"/>
    </row>
    <row r="71" spans="8:8" x14ac:dyDescent="0.25">
      <c r="H71" s="2"/>
    </row>
    <row r="72" spans="8:8" x14ac:dyDescent="0.25">
      <c r="H72" s="2"/>
    </row>
    <row r="73" spans="8:8" x14ac:dyDescent="0.25">
      <c r="H73" s="2"/>
    </row>
    <row r="74" spans="8:8" x14ac:dyDescent="0.25">
      <c r="H74" s="2"/>
    </row>
    <row r="75" spans="8:8" x14ac:dyDescent="0.25">
      <c r="H75" s="2"/>
    </row>
    <row r="76" spans="8:8" x14ac:dyDescent="0.25">
      <c r="H76" s="2"/>
    </row>
    <row r="77" spans="8:8" x14ac:dyDescent="0.25">
      <c r="H77" s="2"/>
    </row>
    <row r="78" spans="8:8" x14ac:dyDescent="0.25">
      <c r="H78" s="2"/>
    </row>
    <row r="79" spans="8:8" x14ac:dyDescent="0.25">
      <c r="H79" s="2"/>
    </row>
    <row r="80" spans="8:8" x14ac:dyDescent="0.25">
      <c r="H80" s="2"/>
    </row>
    <row r="81" spans="8:8" x14ac:dyDescent="0.25">
      <c r="H81" s="2"/>
    </row>
    <row r="82" spans="8:8" x14ac:dyDescent="0.25">
      <c r="H82" s="2"/>
    </row>
    <row r="83" spans="8:8" x14ac:dyDescent="0.25">
      <c r="H83" s="2"/>
    </row>
    <row r="84" spans="8:8" x14ac:dyDescent="0.25">
      <c r="H84" s="2"/>
    </row>
    <row r="85" spans="8:8" x14ac:dyDescent="0.25">
      <c r="H85" s="2"/>
    </row>
    <row r="86" spans="8:8" x14ac:dyDescent="0.25">
      <c r="H86" s="2"/>
    </row>
    <row r="87" spans="8:8" x14ac:dyDescent="0.25">
      <c r="H87" s="2"/>
    </row>
    <row r="88" spans="8:8" x14ac:dyDescent="0.25">
      <c r="H88" s="2"/>
    </row>
    <row r="89" spans="8:8" x14ac:dyDescent="0.25">
      <c r="H89" s="2"/>
    </row>
    <row r="90" spans="8:8" x14ac:dyDescent="0.25">
      <c r="H90" s="2"/>
    </row>
    <row r="91" spans="8:8" x14ac:dyDescent="0.25">
      <c r="H91" s="2"/>
    </row>
    <row r="92" spans="8:8" x14ac:dyDescent="0.25">
      <c r="H92" s="2"/>
    </row>
    <row r="93" spans="8:8" x14ac:dyDescent="0.25">
      <c r="H93" s="2"/>
    </row>
  </sheetData>
  <sortState xmlns:xlrd2="http://schemas.microsoft.com/office/spreadsheetml/2017/richdata2" ref="C29:C49">
    <sortCondition ref="C28:C49"/>
  </sortState>
  <mergeCells count="1">
    <mergeCell ref="A1:B1"/>
  </mergeCells>
  <dataValidations count="2">
    <dataValidation type="list" allowBlank="1" showInputMessage="1" showErrorMessage="1" sqref="E2" xr:uid="{00000000-0002-0000-0300-000000000000}">
      <formula1>$J$4:$J$12</formula1>
    </dataValidation>
    <dataValidation type="list" allowBlank="1" showInputMessage="1" showErrorMessage="1" sqref="E1" xr:uid="{00000000-0002-0000-0300-000001000000}">
      <formula1>$F$1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w E A A B Q S w M E F A A C A A g A f W k s V N W 0 W o C m A A A A + A A A A B I A H A B D b 2 5 m a W c v U G F j a 2 F n Z S 5 4 b W w g o h g A K K A U A A A A A A A A A A A A A A A A A A A A A A A A A A A A h Y + 9 D o I w G E V f h X S n L T X + h H y U w V U S o 8 a 4 N r V C I x T T F s u 7 O f h I v o I k i r o 5 3 p M z n P u 4 3 S H v m z q 6 K u t 0 a z K U Y I o i Z W R 7 1 K b M U O d P 8 Q L l H N Z C n k W p o k E 2 L u 3 d M U O V 9 5 e U k B A C D h P c 2 p I w S h N y K F Z b W a l G o I + s / 8 u x N s 4 L I x X i s H / F c I Z n D E 8 Z Y 3 h O E y A j h k K b r 8 K G Y k y B / E B Y d r X v r O L e x r s N k H E C e b / g T 1 B L A w Q U A A I A C A B 9 a S x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f W k s V K k b S P 0 k A Q A A I g I A A B M A H A B G b 3 J t d W x h c y 9 T Z W N 0 a W 9 u M S 5 t I K I Y A C i g F A A A A A A A A A A A A A A A A A A A A A A A A A A A A H 2 Q z 2 r C Q B C H 7 4 G 8 w 7 J e I g T B X s X D J g Z a 2 h Q x K Y W K h 9 V M 7 Z J k t 2 x W M I S c + x K l v o I P 0 J v x v V x N / 6 S p 7 V 4 W 5 p v 5 z f B l s F B M c B T U f 3 9 g G q a R P V E J E Q r p P B F 9 N E Q J K N N A + l 3 T n N N Y V 7 z 1 A p K e u 5 I S u L o X M p 4 L E V v d Y n p L U x j i e h L P y q k r u N I t M 7 s O 6 O A R V B u 2 3 y g m W Q I c h b t 3 i X X g c Q J 6 o a Q 8 e x Q y d U W y S n m Y P 0 N m 1 U v t o s A B I W G 1 x T Z S G i A F a 1 X a q M B j 8 k A m o R d 8 I 8 r z E w n I z V W 7 t n s h k / 0 b 8 R 3 S J m N P A 8 9 3 v D Z w 7 / x f z c f a + a W n c 5 r F s m s a j P 8 n o G m 9 8 2 E P W R d d f F Z + z b + M V l s e M b k E r t N 2 r 5 l C D k u W O r v h d Q S p U H A J N A L 5 K f T H U X 9 n D A 5 Q S w E C L Q A U A A I A C A B 9 a S x U 1 b R a g K Y A A A D 4 A A A A E g A A A A A A A A A A A A A A A A A A A A A A Q 2 9 u Z m l n L 1 B h Y 2 t h Z 2 U u e G 1 s U E s B A i 0 A F A A C A A g A f W k s V A / K 6 a u k A A A A 6 Q A A A B M A A A A A A A A A A A A A A A A A 8 g A A A F t D b 2 5 0 Z W 5 0 X 1 R 5 c G V z X S 5 4 b W x Q S w E C L Q A U A A I A C A B 9 a S x U q R t I / S Q B A A A i A g A A E w A A A A A A A A A A A A A A A A D j A Q A A R m 9 y b X V s Y X M v U 2 V j d G l v b j E u b V B L B Q Y A A A A A A w A D A M I A A A B U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b C Q A A A A A A A D k J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s b z E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d l e m l u b W U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x L T E y V D E w O j E x O j U 3 L j k 1 M j M x M j N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h Y m x v M S 9 L Y X l u Y W s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b z E v R G U l Q z Q l O U Z p J U M 1 J T l G d G l y a W x l b i U y M F Q l Q z M l Q k N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8 x J T I w K D I p P C 9 J d G V t U G F 0 a D 4 8 L 0 l 0 Z W 1 M b 2 N h d G l v b j 4 8 U 3 R h Y m x l R W 5 0 c m l l c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x L T E y V D E w O j E x O j U 3 L j k 1 N z I 3 M z Z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h Y m x v M S U y M C g y K S 9 L Y X l u Y W s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b z E l M j A o M i k v J U M 0 J U I w b m R p c m d l b m V u J T I w J U M z J T l D c 3 Q l M j B C a W x n a W x l c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C A s 0 p s S u y S b h f r k j u s O 9 a A A A A A A I A A A A A A A N m A A D A A A A A E A A A A K f h h S l O F A Z K 4 y A 1 J 5 z o x R Q A A A A A B I A A A K A A A A A Q A A A A h A I Y R S U N s x q B e U z t t T d 5 h F A A A A D K Y s Q k 3 j V 7 N R S r r p 3 c R c u / k 9 A q F v t o K Q R K D N d M P M 1 O E L e D q H k H s c U E M J p q 9 z A x i O y P Z F a r Y Z j R I g o J b Q r D 7 V / w y k S t F z k D y w K + I a e d B J V t 1 B Q A A A D D K x b 2 g 1 p D 7 Q O g y X g i F J P x S + 0 g n g = = < / D a t a M a s h u p > 
</file>

<file path=customXml/itemProps1.xml><?xml version="1.0" encoding="utf-8"?>
<ds:datastoreItem xmlns:ds="http://schemas.openxmlformats.org/officeDocument/2006/customXml" ds:itemID="{E2E4B9F4-036C-4C63-B790-C3E02CCA2C4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3</vt:i4>
      </vt:variant>
    </vt:vector>
  </HeadingPairs>
  <TitlesOfParts>
    <vt:vector size="8" baseType="lpstr">
      <vt:lpstr>Öğr.Üyesi-Öğr.Gör.</vt:lpstr>
      <vt:lpstr>Arş.Gör.Doktor-Öğr. Gör.Doktor</vt:lpstr>
      <vt:lpstr>AÇIKLAMALAR</vt:lpstr>
      <vt:lpstr>Bilgi</vt:lpstr>
      <vt:lpstr>Bilgi 2</vt:lpstr>
      <vt:lpstr>BİRİMLER</vt:lpstr>
      <vt:lpstr>'Arş.Gör.Doktor-Öğr. Gör.Doktor'!Yazdırma_Alanı</vt:lpstr>
      <vt:lpstr>'Öğr.Üyesi-Öğr.Gör.'!Yazdırma_Alanı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2025-02-27T13:28:42Z</dcterms:modified>
</cp:coreProperties>
</file>